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filterPrivacy="1" defaultThemeVersion="124226"/>
  <xr:revisionPtr revIDLastSave="0" documentId="8_{5798F439-E38C-4D50-9485-567D094E57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.melléklet.Önkormányzat" sheetId="36" r:id="rId1"/>
    <sheet name="2.melléklet.Önkormányzat.és int" sheetId="22" r:id="rId2"/>
    <sheet name="3.mellékletPH.bev." sheetId="23" r:id="rId3"/>
    <sheet name="4 ESZI bev" sheetId="24" r:id="rId4"/>
    <sheet name="5. Óvoda bev" sheetId="25" r:id="rId5"/>
    <sheet name="6.melléklet.Kiadások.Önk." sheetId="26" r:id="rId6"/>
    <sheet name="7.PMH kiad" sheetId="27" r:id="rId7"/>
    <sheet name="8.ESZI kiad" sheetId="28" r:id="rId8"/>
    <sheet name="9. Óvoda kiad" sheetId="29" r:id="rId9"/>
    <sheet name="10.melléklet.létszám" sheetId="51" r:id="rId10"/>
    <sheet name="11.melléklet.Beruházás" sheetId="38" r:id="rId11"/>
    <sheet name="12.melléklet.Int.pénzellát." sheetId="39" r:id="rId12"/>
    <sheet name="13.melléklet.pénzeszköz át." sheetId="40" r:id="rId13"/>
    <sheet name="14.melléklet.ált.,céltartalék" sheetId="41" r:id="rId14"/>
    <sheet name="15. melléklet" sheetId="42" r:id="rId15"/>
    <sheet name="16.melléklet.több éves" sheetId="43" r:id="rId16"/>
    <sheet name="17.melléklet.felhaszn.ütemterve" sheetId="45" r:id="rId17"/>
    <sheet name="18.melléklet.EU-s" sheetId="46" r:id="rId18"/>
    <sheet name="19.melléklet.kedvezm." sheetId="47" r:id="rId19"/>
    <sheet name="20.melléklet.4.éves pénzforg." sheetId="48" r:id="rId20"/>
    <sheet name="21.melléklet.saját.bev" sheetId="49" r:id="rId21"/>
    <sheet name="22.melléklet.likv.terv" sheetId="50" r:id="rId22"/>
  </sheets>
  <definedNames>
    <definedName name="_xlnm._FilterDatabase" localSheetId="1" hidden="1">'2.melléklet.Önkormányzat.és int'!$B$3:$AC$23</definedName>
    <definedName name="_xlnm.Print_Area" localSheetId="9">'10.melléklet.létszám'!$A$1:$J$17</definedName>
    <definedName name="_xlnm.Print_Area" localSheetId="10">'11.melléklet.Beruházás'!$A$1:$D$24</definedName>
    <definedName name="_xlnm.Print_Area" localSheetId="11">'12.melléklet.Int.pénzellát.'!$A$1:$D$13</definedName>
    <definedName name="_xlnm.Print_Area" localSheetId="12">'13.melléklet.pénzeszköz át.'!$A$1:$D$38</definedName>
    <definedName name="_xlnm.Print_Area" localSheetId="13">'14.melléklet.ált.,céltartalék'!$A$1:$D$20</definedName>
    <definedName name="_xlnm.Print_Area" localSheetId="14">'15. melléklet'!$A$1:$F$39</definedName>
    <definedName name="_xlnm.Print_Area" localSheetId="15">'16.melléklet.több éves'!$A$1:$H$13</definedName>
    <definedName name="_xlnm.Print_Area" localSheetId="16">'17.melléklet.felhaszn.ütemterve'!$A$1:$N$33</definedName>
    <definedName name="_xlnm.Print_Area" localSheetId="17">'18.melléklet.EU-s'!$A$1:$E$11</definedName>
    <definedName name="_xlnm.Print_Area" localSheetId="18">'19.melléklet.kedvezm.'!$A$1:$E$12</definedName>
    <definedName name="_xlnm.Print_Area" localSheetId="1">'2.melléklet.Önkormányzat.és int'!$A$1:$AD$44</definedName>
    <definedName name="_xlnm.Print_Area" localSheetId="19">'20.melléklet.4.éves pénzforg.'!$A$1:$G$34</definedName>
    <definedName name="_xlnm.Print_Area" localSheetId="20">'21.melléklet.saját.bev'!$A$3:$F$15</definedName>
    <definedName name="_xlnm.Print_Area" localSheetId="21">'22.melléklet.likv.terv'!$B$2:$O$31</definedName>
    <definedName name="_xlnm.Print_Area" localSheetId="8">'9. Óvoda kiad'!$A$2:$Y$14</definedName>
    <definedName name="Verzió" localSheetId="0">#REF!</definedName>
    <definedName name="Verzió" localSheetId="2">#REF!</definedName>
    <definedName name="Verzió" localSheetId="3">#REF!</definedName>
    <definedName name="Verzió" localSheetId="4">#REF!</definedName>
    <definedName name="Verzió" localSheetId="5">#REF!</definedName>
    <definedName name="Verzió" localSheetId="6">#REF!</definedName>
    <definedName name="Verzió" localSheetId="7">#REF!</definedName>
    <definedName name="Verzió" localSheetId="8">#REF!</definedName>
    <definedName name="Verzió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6" l="1"/>
  <c r="AG55" i="26"/>
  <c r="E55" i="26"/>
  <c r="D55" i="26"/>
  <c r="N38" i="22"/>
  <c r="T28" i="22"/>
  <c r="T42" i="22" s="1"/>
  <c r="T44" i="22" s="1"/>
  <c r="D33" i="36" s="1"/>
  <c r="X28" i="22"/>
  <c r="O28" i="22"/>
  <c r="N26" i="22"/>
  <c r="T25" i="22"/>
  <c r="T39" i="22" s="1"/>
  <c r="AD17" i="22"/>
  <c r="AD20" i="26"/>
  <c r="E12" i="27"/>
  <c r="D13" i="27"/>
  <c r="D17" i="45" l="1"/>
  <c r="D18" i="41"/>
  <c r="D17" i="41"/>
  <c r="D9" i="41"/>
  <c r="D18" i="40"/>
  <c r="D19" i="40"/>
  <c r="D20" i="40"/>
  <c r="D21" i="40"/>
  <c r="D22" i="40"/>
  <c r="D23" i="40"/>
  <c r="D24" i="40"/>
  <c r="D25" i="40"/>
  <c r="D26" i="40"/>
  <c r="D20" i="38"/>
  <c r="D19" i="38"/>
  <c r="D18" i="38"/>
  <c r="D17" i="38"/>
  <c r="D13" i="38"/>
  <c r="D11" i="38"/>
  <c r="D10" i="38"/>
  <c r="D14" i="38" s="1"/>
  <c r="Q26" i="22"/>
  <c r="Q28" i="22"/>
  <c r="E25" i="22"/>
  <c r="D29" i="36"/>
  <c r="D28" i="36"/>
  <c r="D27" i="36"/>
  <c r="D26" i="36"/>
  <c r="U28" i="22"/>
  <c r="V28" i="22"/>
  <c r="W28" i="22"/>
  <c r="Y28" i="22"/>
  <c r="Z28" i="22"/>
  <c r="AA28" i="22"/>
  <c r="AB28" i="22"/>
  <c r="U13" i="24" l="1"/>
  <c r="U9" i="24"/>
  <c r="U11" i="24"/>
  <c r="U12" i="24"/>
  <c r="S10" i="24"/>
  <c r="U10" i="24" s="1"/>
  <c r="I12" i="28"/>
  <c r="Y12" i="28" s="1"/>
  <c r="Y11" i="28"/>
  <c r="I10" i="28"/>
  <c r="G10" i="28"/>
  <c r="Y9" i="28"/>
  <c r="Y8" i="28"/>
  <c r="Y10" i="28" l="1"/>
  <c r="I13" i="28"/>
  <c r="G13" i="28"/>
  <c r="E13" i="28"/>
  <c r="U8" i="25"/>
  <c r="E9" i="25"/>
  <c r="E14" i="25" s="1"/>
  <c r="I9" i="29"/>
  <c r="G8" i="29"/>
  <c r="E8" i="29"/>
  <c r="I7" i="29"/>
  <c r="N9" i="22"/>
  <c r="AD9" i="22" s="1"/>
  <c r="H21" i="22"/>
  <c r="AD21" i="22" s="1"/>
  <c r="F20" i="22"/>
  <c r="AD20" i="22" s="1"/>
  <c r="N19" i="22"/>
  <c r="R16" i="22"/>
  <c r="P14" i="22"/>
  <c r="AD14" i="22" s="1"/>
  <c r="R12" i="22"/>
  <c r="P12" i="22"/>
  <c r="N11" i="22"/>
  <c r="AD11" i="22" s="1"/>
  <c r="AD10" i="22"/>
  <c r="AD13" i="22"/>
  <c r="AD15" i="22"/>
  <c r="AD18" i="22"/>
  <c r="AD22" i="22"/>
  <c r="AD23" i="22"/>
  <c r="F8" i="22"/>
  <c r="AD8" i="22" s="1"/>
  <c r="F7" i="22"/>
  <c r="AD7" i="22" s="1"/>
  <c r="O11" i="26"/>
  <c r="AE11" i="26" s="1"/>
  <c r="AE10" i="26"/>
  <c r="AE12" i="26"/>
  <c r="AE13" i="26"/>
  <c r="AE15" i="26"/>
  <c r="AE19" i="26"/>
  <c r="AE28" i="26"/>
  <c r="AE29" i="26"/>
  <c r="AE7" i="26"/>
  <c r="I38" i="26"/>
  <c r="K38" i="26"/>
  <c r="I37" i="26"/>
  <c r="U35" i="26"/>
  <c r="I35" i="26"/>
  <c r="I34" i="26"/>
  <c r="M31" i="26"/>
  <c r="M30" i="26"/>
  <c r="AE30" i="26" s="1"/>
  <c r="AI30" i="26" s="1"/>
  <c r="G27" i="26"/>
  <c r="E27" i="26"/>
  <c r="G26" i="26"/>
  <c r="E26" i="26"/>
  <c r="AE25" i="26"/>
  <c r="AC24" i="26"/>
  <c r="W24" i="26"/>
  <c r="I23" i="26"/>
  <c r="AE23" i="26" s="1"/>
  <c r="I22" i="26"/>
  <c r="AE22" i="26" s="1"/>
  <c r="I21" i="26"/>
  <c r="AE21" i="26" s="1"/>
  <c r="W20" i="26"/>
  <c r="AE20" i="26" s="1"/>
  <c r="I18" i="26"/>
  <c r="AE18" i="26" s="1"/>
  <c r="U16" i="26"/>
  <c r="G16" i="26"/>
  <c r="E16" i="26"/>
  <c r="I17" i="26"/>
  <c r="AE17" i="26" s="1"/>
  <c r="I14" i="26"/>
  <c r="G14" i="26"/>
  <c r="AE14" i="26"/>
  <c r="E9" i="26"/>
  <c r="I8" i="26"/>
  <c r="AE8" i="26" s="1"/>
  <c r="S7" i="23"/>
  <c r="E6" i="23"/>
  <c r="W8" i="27"/>
  <c r="W7" i="27"/>
  <c r="F12" i="27"/>
  <c r="G12" i="27"/>
  <c r="H12" i="27"/>
  <c r="I12" i="27"/>
  <c r="I55" i="26" s="1"/>
  <c r="J12" i="27"/>
  <c r="K12" i="27"/>
  <c r="L12" i="27"/>
  <c r="M12" i="27"/>
  <c r="O55" i="26" s="1"/>
  <c r="N12" i="27"/>
  <c r="O12" i="27"/>
  <c r="P12" i="27"/>
  <c r="Q12" i="27"/>
  <c r="R12" i="27"/>
  <c r="S12" i="27"/>
  <c r="T12" i="27"/>
  <c r="U12" i="27"/>
  <c r="W9" i="27"/>
  <c r="W10" i="27"/>
  <c r="V8" i="27"/>
  <c r="V7" i="27"/>
  <c r="G55" i="26" l="1"/>
  <c r="AE55" i="26" s="1"/>
  <c r="P28" i="22"/>
  <c r="R26" i="22"/>
  <c r="AD16" i="22"/>
  <c r="R28" i="22"/>
  <c r="R25" i="22"/>
  <c r="P42" i="22"/>
  <c r="AD12" i="22"/>
  <c r="W12" i="27"/>
  <c r="AE24" i="26"/>
  <c r="AE9" i="26"/>
  <c r="AE27" i="26"/>
  <c r="AE26" i="26"/>
  <c r="AD19" i="22"/>
  <c r="C12" i="41"/>
  <c r="D12" i="41" s="1"/>
  <c r="D14" i="51" l="1"/>
  <c r="E9" i="46" l="1"/>
  <c r="C13" i="49"/>
  <c r="D13" i="49" s="1"/>
  <c r="E13" i="49" s="1"/>
  <c r="F13" i="49" s="1"/>
  <c r="C63" i="36"/>
  <c r="C17" i="40" l="1"/>
  <c r="D17" i="40" s="1"/>
  <c r="C16" i="40"/>
  <c r="D16" i="40" s="1"/>
  <c r="C15" i="40"/>
  <c r="D15" i="40" s="1"/>
  <c r="C14" i="40"/>
  <c r="D14" i="40" s="1"/>
  <c r="Y30" i="22"/>
  <c r="Y43" i="22"/>
  <c r="AC11" i="22"/>
  <c r="AC22" i="22"/>
  <c r="AC23" i="22"/>
  <c r="AC24" i="22"/>
  <c r="AC10" i="22"/>
  <c r="AC12" i="22"/>
  <c r="AC13" i="22"/>
  <c r="AC14" i="22"/>
  <c r="AC15" i="22"/>
  <c r="AC16" i="22"/>
  <c r="AC17" i="22"/>
  <c r="AC18" i="22"/>
  <c r="AC19" i="22"/>
  <c r="AC20" i="22"/>
  <c r="AC21" i="22"/>
  <c r="M38" i="22"/>
  <c r="C11" i="47"/>
  <c r="C10" i="47"/>
  <c r="AD30" i="26" l="1"/>
  <c r="AH30" i="26" s="1"/>
  <c r="AD31" i="26"/>
  <c r="AH31" i="26" s="1"/>
  <c r="AD32" i="26"/>
  <c r="AH32" i="26" s="1"/>
  <c r="AD33" i="26"/>
  <c r="AH33" i="26" s="1"/>
  <c r="AD34" i="26"/>
  <c r="AD35" i="26"/>
  <c r="AH35" i="26" s="1"/>
  <c r="AD36" i="26"/>
  <c r="AH36" i="26" s="1"/>
  <c r="AD37" i="26"/>
  <c r="AH37" i="26" s="1"/>
  <c r="AD38" i="26"/>
  <c r="AD39" i="26"/>
  <c r="AH39" i="26" s="1"/>
  <c r="AD40" i="26"/>
  <c r="AH40" i="26" s="1"/>
  <c r="AD41" i="26"/>
  <c r="AH41" i="26" s="1"/>
  <c r="AD42" i="26"/>
  <c r="AH34" i="26"/>
  <c r="AH38" i="26"/>
  <c r="AH42" i="26"/>
  <c r="D29" i="26"/>
  <c r="D43" i="26" s="1"/>
  <c r="H16" i="26"/>
  <c r="I16" i="26" s="1"/>
  <c r="AE16" i="26" s="1"/>
  <c r="V7" i="29"/>
  <c r="V8" i="29"/>
  <c r="V9" i="29"/>
  <c r="V10" i="29"/>
  <c r="V11" i="29"/>
  <c r="V6" i="29"/>
  <c r="V12" i="29" s="1"/>
  <c r="T10" i="24" l="1"/>
  <c r="T11" i="24"/>
  <c r="T12" i="24"/>
  <c r="T6" i="23" l="1"/>
  <c r="T7" i="23"/>
  <c r="D12" i="27"/>
  <c r="V12" i="27" s="1"/>
  <c r="T8" i="23" l="1"/>
  <c r="D27" i="50" l="1"/>
  <c r="F27" i="50"/>
  <c r="J27" i="50"/>
  <c r="K27" i="50"/>
  <c r="M27" i="50"/>
  <c r="N27" i="50"/>
  <c r="J26" i="50"/>
  <c r="D10" i="49"/>
  <c r="E10" i="49" s="1"/>
  <c r="F10" i="49" s="1"/>
  <c r="D9" i="49"/>
  <c r="E9" i="49" s="1"/>
  <c r="F9" i="49" s="1"/>
  <c r="C11" i="46"/>
  <c r="N17" i="45"/>
  <c r="C18" i="41"/>
  <c r="C32" i="42" s="1"/>
  <c r="D15" i="48"/>
  <c r="N19" i="45" l="1"/>
  <c r="F56" i="26"/>
  <c r="F26" i="22"/>
  <c r="G26" i="22"/>
  <c r="H26" i="22"/>
  <c r="H41" i="22" s="1"/>
  <c r="J26" i="22"/>
  <c r="K26" i="22"/>
  <c r="K41" i="22" s="1"/>
  <c r="L26" i="22"/>
  <c r="L41" i="22" s="1"/>
  <c r="M26" i="22"/>
  <c r="M41" i="22" s="1"/>
  <c r="N41" i="22"/>
  <c r="O41" i="22"/>
  <c r="P41" i="22"/>
  <c r="Q41" i="22"/>
  <c r="R41" i="22"/>
  <c r="U26" i="22"/>
  <c r="U41" i="22" s="1"/>
  <c r="V26" i="22"/>
  <c r="V41" i="22" s="1"/>
  <c r="W26" i="22"/>
  <c r="X26" i="22"/>
  <c r="X41" i="22" s="1"/>
  <c r="Y26" i="22"/>
  <c r="Z26" i="22"/>
  <c r="AA26" i="22"/>
  <c r="AB26" i="22"/>
  <c r="E28" i="22"/>
  <c r="E26" i="22"/>
  <c r="W41" i="22"/>
  <c r="D24" i="36"/>
  <c r="C24" i="36"/>
  <c r="J41" i="22" l="1"/>
  <c r="AD26" i="22"/>
  <c r="D10" i="48"/>
  <c r="B9" i="45"/>
  <c r="C10" i="50" s="1"/>
  <c r="C10" i="42"/>
  <c r="D10" i="42" s="1"/>
  <c r="E10" i="42" s="1"/>
  <c r="F10" i="42" s="1"/>
  <c r="E66" i="26"/>
  <c r="G66" i="26"/>
  <c r="I66" i="26"/>
  <c r="J66" i="26"/>
  <c r="K66" i="26"/>
  <c r="L66" i="26"/>
  <c r="M66" i="26"/>
  <c r="N66" i="26"/>
  <c r="O66" i="26"/>
  <c r="P66" i="26"/>
  <c r="Q66" i="26"/>
  <c r="R66" i="26"/>
  <c r="S66" i="26"/>
  <c r="U66" i="26"/>
  <c r="V66" i="26"/>
  <c r="W66" i="26"/>
  <c r="X66" i="26"/>
  <c r="Y66" i="26"/>
  <c r="Z66" i="26"/>
  <c r="AA66" i="26"/>
  <c r="AB66" i="26"/>
  <c r="AC66" i="26"/>
  <c r="AE66" i="26"/>
  <c r="AF66" i="26"/>
  <c r="C27" i="40" l="1"/>
  <c r="V62" i="26"/>
  <c r="C21" i="38" l="1"/>
  <c r="AD24" i="26"/>
  <c r="AH24" i="26" s="1"/>
  <c r="C11" i="39" l="1"/>
  <c r="AC8" i="22" l="1"/>
  <c r="AC9" i="22"/>
  <c r="F25" i="22"/>
  <c r="G25" i="22"/>
  <c r="H25" i="22"/>
  <c r="J25" i="22"/>
  <c r="K25" i="22"/>
  <c r="L25" i="22"/>
  <c r="M25" i="22"/>
  <c r="O25" i="22"/>
  <c r="C22" i="36" s="1"/>
  <c r="P25" i="22"/>
  <c r="Q25" i="22"/>
  <c r="U25" i="22"/>
  <c r="V25" i="22"/>
  <c r="W25" i="22"/>
  <c r="X25" i="22"/>
  <c r="Y25" i="22"/>
  <c r="Z25" i="22"/>
  <c r="AA25" i="22"/>
  <c r="AB25" i="22"/>
  <c r="I25" i="22" l="1"/>
  <c r="AC25" i="22" s="1"/>
  <c r="I26" i="22"/>
  <c r="I41" i="22" s="1"/>
  <c r="D18" i="24"/>
  <c r="T9" i="24"/>
  <c r="T13" i="24"/>
  <c r="T14" i="24"/>
  <c r="T15" i="24"/>
  <c r="T16" i="24"/>
  <c r="T17" i="24"/>
  <c r="T8" i="24"/>
  <c r="V8" i="28"/>
  <c r="V9" i="28"/>
  <c r="V10" i="28"/>
  <c r="V11" i="28"/>
  <c r="V12" i="28"/>
  <c r="V13" i="28"/>
  <c r="F28" i="22" l="1"/>
  <c r="G28" i="22"/>
  <c r="G42" i="22" s="1"/>
  <c r="H28" i="22"/>
  <c r="H42" i="22" s="1"/>
  <c r="I28" i="22"/>
  <c r="I42" i="22" s="1"/>
  <c r="J28" i="22"/>
  <c r="J42" i="22" s="1"/>
  <c r="K28" i="22"/>
  <c r="K42" i="22" s="1"/>
  <c r="L28" i="22"/>
  <c r="L42" i="22" s="1"/>
  <c r="M28" i="22"/>
  <c r="M42" i="22" s="1"/>
  <c r="N28" i="22"/>
  <c r="O42" i="22"/>
  <c r="Q42" i="22"/>
  <c r="R42" i="22"/>
  <c r="U42" i="22"/>
  <c r="V42" i="22"/>
  <c r="AD28" i="22" l="1"/>
  <c r="I43" i="26"/>
  <c r="E53" i="26" l="1"/>
  <c r="F53" i="26"/>
  <c r="G53" i="26"/>
  <c r="H53" i="26"/>
  <c r="I53" i="26"/>
  <c r="J53" i="26"/>
  <c r="K53" i="26"/>
  <c r="L53" i="26"/>
  <c r="M53" i="26"/>
  <c r="N53" i="26"/>
  <c r="O53" i="26"/>
  <c r="P53" i="26"/>
  <c r="Q53" i="26"/>
  <c r="R53" i="26"/>
  <c r="S53" i="26"/>
  <c r="T53" i="26"/>
  <c r="U53" i="26"/>
  <c r="V53" i="26"/>
  <c r="W53" i="26"/>
  <c r="X53" i="26"/>
  <c r="Y53" i="26"/>
  <c r="Z53" i="26"/>
  <c r="AA53" i="26"/>
  <c r="AB53" i="26"/>
  <c r="AC53" i="26"/>
  <c r="AF53" i="26"/>
  <c r="AG53" i="26"/>
  <c r="E52" i="26"/>
  <c r="F52" i="26"/>
  <c r="G52" i="26"/>
  <c r="H52" i="26"/>
  <c r="I52" i="26"/>
  <c r="J52" i="26"/>
  <c r="J65" i="26" s="1"/>
  <c r="K52" i="26"/>
  <c r="L52" i="26"/>
  <c r="L65" i="26" s="1"/>
  <c r="M52" i="26"/>
  <c r="M65" i="26" s="1"/>
  <c r="N52" i="26"/>
  <c r="N65" i="26" s="1"/>
  <c r="O52" i="26"/>
  <c r="O65" i="26" s="1"/>
  <c r="P52" i="26"/>
  <c r="P65" i="26" s="1"/>
  <c r="Q52" i="26"/>
  <c r="Q65" i="26" s="1"/>
  <c r="R52" i="26"/>
  <c r="R65" i="26" s="1"/>
  <c r="S52" i="26"/>
  <c r="S65" i="26" s="1"/>
  <c r="T52" i="26"/>
  <c r="U52" i="26"/>
  <c r="V52" i="26"/>
  <c r="V65" i="26" s="1"/>
  <c r="W52" i="26"/>
  <c r="W65" i="26" s="1"/>
  <c r="X52" i="26"/>
  <c r="X65" i="26" s="1"/>
  <c r="Y52" i="26"/>
  <c r="Y65" i="26" s="1"/>
  <c r="D55" i="36" s="1"/>
  <c r="Z52" i="26"/>
  <c r="Z65" i="26" s="1"/>
  <c r="AA52" i="26"/>
  <c r="AA65" i="26" s="1"/>
  <c r="AB52" i="26"/>
  <c r="AB65" i="26" s="1"/>
  <c r="AC52" i="26"/>
  <c r="AC65" i="26" s="1"/>
  <c r="D52" i="26"/>
  <c r="D53" i="26"/>
  <c r="D21" i="38" l="1"/>
  <c r="AG52" i="26"/>
  <c r="V60" i="26" l="1"/>
  <c r="X60" i="26"/>
  <c r="Y60" i="26"/>
  <c r="Z60" i="26"/>
  <c r="AA60" i="26"/>
  <c r="AB60" i="26"/>
  <c r="AC60" i="26"/>
  <c r="AF60" i="26"/>
  <c r="AI55" i="26" l="1"/>
  <c r="AI66" i="26" s="1"/>
  <c r="E12" i="47" l="1"/>
  <c r="B11" i="45" l="1"/>
  <c r="N42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U33" i="22"/>
  <c r="V33" i="22"/>
  <c r="W33" i="22"/>
  <c r="X33" i="22"/>
  <c r="J13" i="29"/>
  <c r="K13" i="29"/>
  <c r="L13" i="29"/>
  <c r="M13" i="29"/>
  <c r="N13" i="29"/>
  <c r="P13" i="29"/>
  <c r="Q13" i="29"/>
  <c r="R13" i="29"/>
  <c r="S13" i="29"/>
  <c r="T13" i="29"/>
  <c r="U13" i="29"/>
  <c r="G43" i="22"/>
  <c r="H43" i="22"/>
  <c r="I43" i="22"/>
  <c r="J43" i="22"/>
  <c r="K43" i="22"/>
  <c r="L43" i="22"/>
  <c r="M43" i="22"/>
  <c r="N43" i="22"/>
  <c r="O43" i="22"/>
  <c r="P43" i="22"/>
  <c r="Q43" i="22"/>
  <c r="R43" i="22"/>
  <c r="R44" i="22" s="1"/>
  <c r="D31" i="36" s="1"/>
  <c r="U43" i="22"/>
  <c r="V43" i="22"/>
  <c r="W43" i="22"/>
  <c r="X43" i="22"/>
  <c r="Z43" i="22"/>
  <c r="AA43" i="22"/>
  <c r="AB43" i="22"/>
  <c r="G36" i="22"/>
  <c r="H36" i="22"/>
  <c r="I36" i="22"/>
  <c r="J36" i="22"/>
  <c r="K36" i="22"/>
  <c r="L36" i="22"/>
  <c r="M36" i="22"/>
  <c r="O36" i="22"/>
  <c r="P36" i="22"/>
  <c r="Q36" i="22"/>
  <c r="R36" i="22"/>
  <c r="U36" i="22"/>
  <c r="V36" i="22"/>
  <c r="T7" i="25"/>
  <c r="T9" i="25"/>
  <c r="T11" i="25"/>
  <c r="T12" i="25"/>
  <c r="U7" i="25"/>
  <c r="U9" i="25"/>
  <c r="U11" i="25"/>
  <c r="U12" i="25"/>
  <c r="Z34" i="22"/>
  <c r="Z33" i="22" s="1"/>
  <c r="F34" i="22"/>
  <c r="F14" i="25"/>
  <c r="G14" i="25"/>
  <c r="H14" i="25"/>
  <c r="I14" i="25"/>
  <c r="J14" i="25"/>
  <c r="K14" i="25"/>
  <c r="L14" i="25"/>
  <c r="M14" i="25"/>
  <c r="N14" i="25"/>
  <c r="O14" i="25"/>
  <c r="R14" i="25"/>
  <c r="Y34" i="22" s="1"/>
  <c r="Y33" i="22" s="1"/>
  <c r="S14" i="25"/>
  <c r="D14" i="25"/>
  <c r="E34" i="22" s="1"/>
  <c r="I10" i="51"/>
  <c r="I11" i="51"/>
  <c r="I12" i="51"/>
  <c r="I13" i="51"/>
  <c r="C14" i="51"/>
  <c r="E14" i="51"/>
  <c r="F14" i="51"/>
  <c r="G14" i="51"/>
  <c r="H14" i="51"/>
  <c r="N36" i="22" l="1"/>
  <c r="O44" i="22"/>
  <c r="C23" i="36" s="1"/>
  <c r="K44" i="22"/>
  <c r="C21" i="36" s="1"/>
  <c r="U44" i="22"/>
  <c r="E10" i="48"/>
  <c r="F10" i="48" s="1"/>
  <c r="I14" i="51"/>
  <c r="L44" i="22"/>
  <c r="D21" i="36" s="1"/>
  <c r="P44" i="22"/>
  <c r="M44" i="22"/>
  <c r="C18" i="36" s="1"/>
  <c r="F15" i="49"/>
  <c r="E15" i="49"/>
  <c r="D15" i="49"/>
  <c r="C15" i="49"/>
  <c r="E19" i="48"/>
  <c r="F19" i="48" s="1"/>
  <c r="G19" i="48" s="1"/>
  <c r="D12" i="47"/>
  <c r="C12" i="47"/>
  <c r="E11" i="46"/>
  <c r="D11" i="46"/>
  <c r="F13" i="43"/>
  <c r="E13" i="43"/>
  <c r="D13" i="43"/>
  <c r="C13" i="43"/>
  <c r="H11" i="43"/>
  <c r="H13" i="43" s="1"/>
  <c r="D32" i="42"/>
  <c r="E32" i="42" s="1"/>
  <c r="F32" i="42" s="1"/>
  <c r="D10" i="41"/>
  <c r="D20" i="41" s="1"/>
  <c r="C10" i="41"/>
  <c r="C29" i="40"/>
  <c r="D27" i="40"/>
  <c r="D12" i="40"/>
  <c r="C12" i="40"/>
  <c r="D22" i="36" l="1"/>
  <c r="D23" i="36" s="1"/>
  <c r="D33" i="40"/>
  <c r="D36" i="40" s="1"/>
  <c r="C20" i="41"/>
  <c r="C20" i="42"/>
  <c r="D20" i="42" s="1"/>
  <c r="E20" i="42" s="1"/>
  <c r="F20" i="42" s="1"/>
  <c r="C33" i="40"/>
  <c r="C36" i="40" s="1"/>
  <c r="C27" i="42"/>
  <c r="D27" i="42" s="1"/>
  <c r="E27" i="42" s="1"/>
  <c r="F27" i="42" s="1"/>
  <c r="D16" i="48"/>
  <c r="C15" i="45"/>
  <c r="D15" i="45" s="1"/>
  <c r="E15" i="45" s="1"/>
  <c r="C9" i="45"/>
  <c r="D9" i="45" s="1"/>
  <c r="E9" i="45" s="1"/>
  <c r="F9" i="45" s="1"/>
  <c r="G9" i="45" s="1"/>
  <c r="H9" i="45" s="1"/>
  <c r="I9" i="45" s="1"/>
  <c r="J9" i="45" s="1"/>
  <c r="K9" i="45" s="1"/>
  <c r="L9" i="45" s="1"/>
  <c r="M9" i="45" s="1"/>
  <c r="D10" i="50"/>
  <c r="E10" i="50" s="1"/>
  <c r="F10" i="50" s="1"/>
  <c r="G10" i="50" s="1"/>
  <c r="H10" i="50" s="1"/>
  <c r="I10" i="50" s="1"/>
  <c r="J10" i="50" s="1"/>
  <c r="K10" i="50" s="1"/>
  <c r="L10" i="50" s="1"/>
  <c r="M10" i="50" s="1"/>
  <c r="N10" i="50" s="1"/>
  <c r="G10" i="48"/>
  <c r="N9" i="45" l="1"/>
  <c r="O10" i="50"/>
  <c r="C8" i="36" l="1"/>
  <c r="D20" i="36"/>
  <c r="C37" i="36"/>
  <c r="C8" i="50" l="1"/>
  <c r="D8" i="50" s="1"/>
  <c r="E8" i="50" s="1"/>
  <c r="F8" i="50" s="1"/>
  <c r="G8" i="50" s="1"/>
  <c r="H8" i="50" s="1"/>
  <c r="I8" i="50" s="1"/>
  <c r="J8" i="50" s="1"/>
  <c r="K8" i="50" s="1"/>
  <c r="L8" i="50" s="1"/>
  <c r="M8" i="50" s="1"/>
  <c r="N8" i="50" s="1"/>
  <c r="E16" i="48"/>
  <c r="F16" i="48" s="1"/>
  <c r="G16" i="48" s="1"/>
  <c r="H15" i="45"/>
  <c r="N15" i="45" s="1"/>
  <c r="F16" i="28"/>
  <c r="J16" i="28"/>
  <c r="K16" i="28"/>
  <c r="L16" i="28"/>
  <c r="M16" i="28"/>
  <c r="N16" i="28"/>
  <c r="O16" i="28"/>
  <c r="U62" i="26" s="1"/>
  <c r="P16" i="28"/>
  <c r="Q16" i="28"/>
  <c r="W62" i="26" s="1"/>
  <c r="W60" i="26" s="1"/>
  <c r="R16" i="28"/>
  <c r="S16" i="28"/>
  <c r="T16" i="28"/>
  <c r="U16" i="28"/>
  <c r="W16" i="28"/>
  <c r="J12" i="29"/>
  <c r="K12" i="29"/>
  <c r="L12" i="29"/>
  <c r="M12" i="29"/>
  <c r="N12" i="29"/>
  <c r="P12" i="29"/>
  <c r="Q12" i="29"/>
  <c r="R12" i="29"/>
  <c r="S12" i="29"/>
  <c r="T12" i="29"/>
  <c r="U12" i="29"/>
  <c r="K58" i="26"/>
  <c r="K65" i="26" s="1"/>
  <c r="Y8" i="29"/>
  <c r="O13" i="29"/>
  <c r="U58" i="26" s="1"/>
  <c r="AE59" i="26"/>
  <c r="AI59" i="26" s="1"/>
  <c r="Y6" i="29" l="1"/>
  <c r="O12" i="29"/>
  <c r="O8" i="50"/>
  <c r="J43" i="26"/>
  <c r="L43" i="26"/>
  <c r="N43" i="26"/>
  <c r="P43" i="26"/>
  <c r="Q43" i="26"/>
  <c r="R43" i="26"/>
  <c r="S43" i="26"/>
  <c r="Z43" i="26"/>
  <c r="AB43" i="26"/>
  <c r="AD7" i="26"/>
  <c r="AH7" i="26" s="1"/>
  <c r="AI13" i="26"/>
  <c r="AE33" i="26"/>
  <c r="AI33" i="26" s="1"/>
  <c r="AE36" i="26"/>
  <c r="AI36" i="26" s="1"/>
  <c r="AE38" i="26"/>
  <c r="AI38" i="26" s="1"/>
  <c r="AE39" i="26"/>
  <c r="AI39" i="26" s="1"/>
  <c r="AE41" i="26"/>
  <c r="AI41" i="26" s="1"/>
  <c r="AE42" i="26"/>
  <c r="AI42" i="26" s="1"/>
  <c r="AD11" i="26"/>
  <c r="AD12" i="26"/>
  <c r="AH12" i="26" s="1"/>
  <c r="AD13" i="26"/>
  <c r="AH13" i="26" s="1"/>
  <c r="AD14" i="26"/>
  <c r="AH14" i="26" s="1"/>
  <c r="AD18" i="26"/>
  <c r="AH18" i="26" s="1"/>
  <c r="AD19" i="26"/>
  <c r="AH19" i="26" s="1"/>
  <c r="AD21" i="26"/>
  <c r="AH21" i="26" s="1"/>
  <c r="AD25" i="26"/>
  <c r="AH25" i="26" s="1"/>
  <c r="AD26" i="26"/>
  <c r="AH26" i="26" s="1"/>
  <c r="AD28" i="26"/>
  <c r="AH28" i="26" s="1"/>
  <c r="AD29" i="26"/>
  <c r="AH29" i="26" s="1"/>
  <c r="AE37" i="26"/>
  <c r="AI37" i="26" s="1"/>
  <c r="AE34" i="26"/>
  <c r="AI34" i="26" s="1"/>
  <c r="AI28" i="26"/>
  <c r="AI25" i="26"/>
  <c r="AI19" i="26"/>
  <c r="AI18" i="26"/>
  <c r="AE31" i="26"/>
  <c r="AI31" i="26" s="1"/>
  <c r="AI21" i="26"/>
  <c r="AI14" i="26"/>
  <c r="AI7" i="26" l="1"/>
  <c r="AE32" i="26"/>
  <c r="AI32" i="26" s="1"/>
  <c r="AE35" i="26"/>
  <c r="AI35" i="26" s="1"/>
  <c r="AI11" i="26"/>
  <c r="K43" i="26"/>
  <c r="M43" i="26"/>
  <c r="AG43" i="26"/>
  <c r="AI26" i="26"/>
  <c r="AE40" i="26"/>
  <c r="AI40" i="26" s="1"/>
  <c r="AI10" i="26"/>
  <c r="O43" i="26"/>
  <c r="AC43" i="26"/>
  <c r="AC63" i="26" s="1"/>
  <c r="F43" i="26"/>
  <c r="AI12" i="26"/>
  <c r="AA43" i="26"/>
  <c r="AI29" i="26"/>
  <c r="D8" i="23"/>
  <c r="H29" i="22"/>
  <c r="I29" i="22"/>
  <c r="J29" i="22"/>
  <c r="K29" i="22"/>
  <c r="K39" i="22" s="1"/>
  <c r="L29" i="22"/>
  <c r="M29" i="22"/>
  <c r="N29" i="22"/>
  <c r="O29" i="22"/>
  <c r="O39" i="22" s="1"/>
  <c r="P29" i="22"/>
  <c r="Q29" i="22"/>
  <c r="R29" i="22"/>
  <c r="U29" i="22"/>
  <c r="U39" i="22" s="1"/>
  <c r="V29" i="22"/>
  <c r="W29" i="22"/>
  <c r="X29" i="22"/>
  <c r="AB31" i="22"/>
  <c r="AA31" i="22"/>
  <c r="AB30" i="22"/>
  <c r="AA30" i="22"/>
  <c r="Y29" i="22"/>
  <c r="AB67" i="26"/>
  <c r="AB68" i="26" s="1"/>
  <c r="C31" i="42" s="1"/>
  <c r="AC67" i="26"/>
  <c r="AB63" i="26"/>
  <c r="Y13" i="28"/>
  <c r="F15" i="28"/>
  <c r="J15" i="28"/>
  <c r="K15" i="28"/>
  <c r="L15" i="28"/>
  <c r="M15" i="28"/>
  <c r="N15" i="28"/>
  <c r="O15" i="28"/>
  <c r="U61" i="26" s="1"/>
  <c r="P15" i="28"/>
  <c r="Q15" i="28"/>
  <c r="R15" i="28"/>
  <c r="S15" i="28"/>
  <c r="T15" i="28"/>
  <c r="U15" i="28"/>
  <c r="W15" i="28"/>
  <c r="X15" i="28"/>
  <c r="F14" i="28"/>
  <c r="J14" i="28"/>
  <c r="K14" i="28"/>
  <c r="L14" i="28"/>
  <c r="M14" i="28"/>
  <c r="N14" i="28"/>
  <c r="O14" i="28"/>
  <c r="P14" i="28"/>
  <c r="Q14" i="28"/>
  <c r="R14" i="28"/>
  <c r="S14" i="28"/>
  <c r="T14" i="28"/>
  <c r="U14" i="28"/>
  <c r="W14" i="28"/>
  <c r="D16" i="28"/>
  <c r="D15" i="28"/>
  <c r="D14" i="28"/>
  <c r="F13" i="27"/>
  <c r="H13" i="27"/>
  <c r="J13" i="27"/>
  <c r="K13" i="27"/>
  <c r="L13" i="27"/>
  <c r="M13" i="27"/>
  <c r="N13" i="27"/>
  <c r="T55" i="26" s="1"/>
  <c r="O13" i="27"/>
  <c r="P13" i="27"/>
  <c r="Q13" i="27"/>
  <c r="R13" i="27"/>
  <c r="S13" i="27"/>
  <c r="T13" i="27"/>
  <c r="U13" i="27"/>
  <c r="F11" i="27"/>
  <c r="H11" i="27"/>
  <c r="J11" i="27"/>
  <c r="K11" i="27"/>
  <c r="L11" i="27"/>
  <c r="M11" i="27"/>
  <c r="N11" i="27"/>
  <c r="C14" i="38" s="1"/>
  <c r="C24" i="38" s="1"/>
  <c r="O11" i="27"/>
  <c r="P11" i="27"/>
  <c r="Q11" i="27"/>
  <c r="R11" i="27"/>
  <c r="S11" i="27"/>
  <c r="T11" i="27"/>
  <c r="U11" i="27"/>
  <c r="D11" i="27"/>
  <c r="G11" i="27"/>
  <c r="V13" i="27"/>
  <c r="I13" i="27"/>
  <c r="Z30" i="22"/>
  <c r="F18" i="24"/>
  <c r="G18" i="24"/>
  <c r="H18" i="24"/>
  <c r="I18" i="24"/>
  <c r="J18" i="24"/>
  <c r="K18" i="24"/>
  <c r="L18" i="24"/>
  <c r="W38" i="22" s="1"/>
  <c r="M18" i="24"/>
  <c r="N18" i="24"/>
  <c r="O18" i="24"/>
  <c r="P18" i="24"/>
  <c r="C12" i="39" s="1"/>
  <c r="R18" i="24"/>
  <c r="Y38" i="22" s="1"/>
  <c r="Y42" i="22" s="1"/>
  <c r="U17" i="24"/>
  <c r="Q20" i="24"/>
  <c r="U14" i="24"/>
  <c r="U16" i="24"/>
  <c r="S18" i="24"/>
  <c r="U15" i="24"/>
  <c r="F20" i="24"/>
  <c r="G20" i="24"/>
  <c r="H20" i="24"/>
  <c r="I20" i="24"/>
  <c r="J20" i="24"/>
  <c r="K20" i="24"/>
  <c r="L20" i="24"/>
  <c r="M20" i="24"/>
  <c r="X38" i="22" s="1"/>
  <c r="N20" i="24"/>
  <c r="O20" i="24"/>
  <c r="P20" i="24"/>
  <c r="R20" i="24"/>
  <c r="S20" i="24"/>
  <c r="Z38" i="22" s="1"/>
  <c r="Z42" i="22" s="1"/>
  <c r="E19" i="24"/>
  <c r="F37" i="22" s="1"/>
  <c r="F19" i="24"/>
  <c r="G19" i="24"/>
  <c r="H19" i="24"/>
  <c r="I19" i="24"/>
  <c r="J19" i="24"/>
  <c r="K19" i="24"/>
  <c r="L19" i="24"/>
  <c r="M19" i="24"/>
  <c r="N19" i="24"/>
  <c r="O19" i="24"/>
  <c r="P19" i="24"/>
  <c r="AA37" i="22" s="1"/>
  <c r="R19" i="24"/>
  <c r="Y37" i="22" s="1"/>
  <c r="Y41" i="22" s="1"/>
  <c r="D19" i="24"/>
  <c r="N25" i="22" l="1"/>
  <c r="AD25" i="22" s="1"/>
  <c r="AD24" i="22"/>
  <c r="X42" i="22"/>
  <c r="X44" i="22" s="1"/>
  <c r="X36" i="22"/>
  <c r="X39" i="22" s="1"/>
  <c r="AB38" i="22"/>
  <c r="AB42" i="22" s="1"/>
  <c r="T66" i="26"/>
  <c r="W42" i="22"/>
  <c r="W44" i="22" s="1"/>
  <c r="C32" i="36" s="1"/>
  <c r="W36" i="22"/>
  <c r="W39" i="22" s="1"/>
  <c r="T18" i="24"/>
  <c r="AA38" i="22"/>
  <c r="AA42" i="22" s="1"/>
  <c r="E37" i="22"/>
  <c r="T19" i="24"/>
  <c r="H44" i="22"/>
  <c r="N39" i="22"/>
  <c r="V44" i="22"/>
  <c r="C11" i="45" s="1"/>
  <c r="D11" i="45" s="1"/>
  <c r="E11" i="45" s="1"/>
  <c r="F11" i="45" s="1"/>
  <c r="G11" i="45" s="1"/>
  <c r="H11" i="45" s="1"/>
  <c r="I11" i="45" s="1"/>
  <c r="J11" i="45" s="1"/>
  <c r="K11" i="45" s="1"/>
  <c r="L11" i="45" s="1"/>
  <c r="M11" i="45" s="1"/>
  <c r="D24" i="38"/>
  <c r="L39" i="22"/>
  <c r="I56" i="26"/>
  <c r="U56" i="26"/>
  <c r="U65" i="26" s="1"/>
  <c r="Q18" i="24"/>
  <c r="G15" i="28"/>
  <c r="G61" i="26" s="1"/>
  <c r="AC68" i="26"/>
  <c r="P39" i="22"/>
  <c r="G14" i="28"/>
  <c r="E15" i="28"/>
  <c r="E61" i="26" s="1"/>
  <c r="Q19" i="24"/>
  <c r="S19" i="24"/>
  <c r="Z37" i="22" s="1"/>
  <c r="Z36" i="22" s="1"/>
  <c r="U8" i="24"/>
  <c r="E14" i="28"/>
  <c r="V39" i="22"/>
  <c r="E16" i="28"/>
  <c r="E62" i="26" s="1"/>
  <c r="G16" i="28"/>
  <c r="G62" i="26" s="1"/>
  <c r="AB29" i="22"/>
  <c r="H39" i="22"/>
  <c r="Y36" i="22"/>
  <c r="M39" i="22"/>
  <c r="AA29" i="22"/>
  <c r="Z29" i="22"/>
  <c r="I11" i="27"/>
  <c r="E11" i="27"/>
  <c r="W11" i="27" s="1"/>
  <c r="G13" i="27"/>
  <c r="G56" i="26" s="1"/>
  <c r="E13" i="27"/>
  <c r="W13" i="27" l="1"/>
  <c r="E56" i="26"/>
  <c r="C27" i="50"/>
  <c r="B13" i="45"/>
  <c r="D32" i="36"/>
  <c r="C12" i="42"/>
  <c r="D12" i="48"/>
  <c r="E12" i="48" s="1"/>
  <c r="F12" i="48" s="1"/>
  <c r="G12" i="48" s="1"/>
  <c r="AC37" i="22"/>
  <c r="AA36" i="22"/>
  <c r="N44" i="22"/>
  <c r="D18" i="36" s="1"/>
  <c r="AB37" i="22"/>
  <c r="AB36" i="22" s="1"/>
  <c r="U19" i="24"/>
  <c r="Y39" i="22"/>
  <c r="C36" i="36" s="1"/>
  <c r="N11" i="45"/>
  <c r="AC7" i="22"/>
  <c r="AC26" i="22" s="1"/>
  <c r="Q44" i="22"/>
  <c r="C31" i="36" s="1"/>
  <c r="Q39" i="22"/>
  <c r="I44" i="22"/>
  <c r="C16" i="36" s="1"/>
  <c r="C13" i="42" s="1"/>
  <c r="I39" i="22"/>
  <c r="D16" i="36" l="1"/>
  <c r="B12" i="45" s="1"/>
  <c r="C9" i="50" s="1"/>
  <c r="C13" i="45"/>
  <c r="D13" i="45" s="1"/>
  <c r="E13" i="45" s="1"/>
  <c r="F13" i="45" s="1"/>
  <c r="G13" i="45" s="1"/>
  <c r="H13" i="45" s="1"/>
  <c r="I13" i="45" s="1"/>
  <c r="J13" i="45" s="1"/>
  <c r="K13" i="45" s="1"/>
  <c r="L13" i="45" s="1"/>
  <c r="M13" i="45" s="1"/>
  <c r="D18" i="48"/>
  <c r="C25" i="42"/>
  <c r="Y44" i="22"/>
  <c r="D13" i="48"/>
  <c r="E13" i="48" s="1"/>
  <c r="F13" i="48" s="1"/>
  <c r="G13" i="48" s="1"/>
  <c r="E27" i="50"/>
  <c r="C20" i="36"/>
  <c r="D14" i="48" s="1"/>
  <c r="E14" i="48" s="1"/>
  <c r="F14" i="48" s="1"/>
  <c r="G14" i="48" s="1"/>
  <c r="C26" i="42"/>
  <c r="D26" i="42" s="1"/>
  <c r="E18" i="48"/>
  <c r="F18" i="48" s="1"/>
  <c r="G18" i="48" s="1"/>
  <c r="C42" i="36"/>
  <c r="D17" i="48"/>
  <c r="B14" i="45"/>
  <c r="C12" i="50" s="1"/>
  <c r="AE56" i="26"/>
  <c r="J44" i="22"/>
  <c r="Z41" i="22"/>
  <c r="Z44" i="22" s="1"/>
  <c r="Z39" i="22"/>
  <c r="R39" i="22"/>
  <c r="R13" i="25"/>
  <c r="S13" i="25"/>
  <c r="D13" i="25"/>
  <c r="E13" i="25"/>
  <c r="F13" i="25"/>
  <c r="G13" i="25"/>
  <c r="H13" i="25"/>
  <c r="I13" i="25"/>
  <c r="J13" i="25"/>
  <c r="K13" i="25"/>
  <c r="L13" i="25"/>
  <c r="M13" i="25"/>
  <c r="N13" i="25"/>
  <c r="O13" i="25"/>
  <c r="P13" i="25"/>
  <c r="D36" i="36" l="1"/>
  <c r="F16" i="45" s="1"/>
  <c r="N13" i="45"/>
  <c r="C18" i="45"/>
  <c r="G27" i="50"/>
  <c r="E26" i="42"/>
  <c r="D28" i="42"/>
  <c r="AC28" i="22"/>
  <c r="AI56" i="26"/>
  <c r="J39" i="22"/>
  <c r="AE54" i="26"/>
  <c r="AI54" i="26" s="1"/>
  <c r="E17" i="48"/>
  <c r="F17" i="48" s="1"/>
  <c r="G17" i="48" s="1"/>
  <c r="T13" i="25"/>
  <c r="D9" i="50"/>
  <c r="E9" i="50" s="1"/>
  <c r="F9" i="50" s="1"/>
  <c r="G9" i="50" s="1"/>
  <c r="H9" i="50" s="1"/>
  <c r="I9" i="50" s="1"/>
  <c r="J9" i="50" s="1"/>
  <c r="K9" i="50" s="1"/>
  <c r="L9" i="50" s="1"/>
  <c r="M9" i="50" s="1"/>
  <c r="N9" i="50" s="1"/>
  <c r="AA34" i="22"/>
  <c r="AA33" i="22" s="1"/>
  <c r="P14" i="25"/>
  <c r="T14" i="25" s="1"/>
  <c r="T6" i="25"/>
  <c r="C12" i="45"/>
  <c r="D12" i="45" s="1"/>
  <c r="E12" i="45" s="1"/>
  <c r="F12" i="45" s="1"/>
  <c r="G12" i="45" s="1"/>
  <c r="H12" i="45" s="1"/>
  <c r="I12" i="45" s="1"/>
  <c r="J12" i="45" s="1"/>
  <c r="K12" i="45" s="1"/>
  <c r="L12" i="45" s="1"/>
  <c r="M12" i="45" s="1"/>
  <c r="D13" i="42"/>
  <c r="E13" i="42" s="1"/>
  <c r="F13" i="42" s="1"/>
  <c r="D42" i="36" l="1"/>
  <c r="D14" i="50" s="1"/>
  <c r="E14" i="50" s="1"/>
  <c r="F14" i="50" s="1"/>
  <c r="D18" i="45"/>
  <c r="D13" i="50"/>
  <c r="H27" i="50"/>
  <c r="F26" i="42"/>
  <c r="F28" i="42" s="1"/>
  <c r="E28" i="42"/>
  <c r="C28" i="42"/>
  <c r="C14" i="45"/>
  <c r="O9" i="50"/>
  <c r="N12" i="45"/>
  <c r="U6" i="25"/>
  <c r="Q14" i="25"/>
  <c r="AG58" i="26" s="1"/>
  <c r="Q13" i="25"/>
  <c r="F13" i="29"/>
  <c r="F12" i="29"/>
  <c r="D13" i="29"/>
  <c r="D12" i="29"/>
  <c r="E15" i="48"/>
  <c r="F15" i="48" s="1"/>
  <c r="G15" i="48" s="1"/>
  <c r="AA39" i="22"/>
  <c r="AC34" i="22"/>
  <c r="AA41" i="22"/>
  <c r="AA44" i="22" s="1"/>
  <c r="AF11" i="26" s="1"/>
  <c r="AH11" i="26" s="1"/>
  <c r="O14" i="50"/>
  <c r="N16" i="45"/>
  <c r="E18" i="45" l="1"/>
  <c r="E13" i="50"/>
  <c r="K29" i="45"/>
  <c r="L27" i="50" s="1"/>
  <c r="I27" i="50"/>
  <c r="N29" i="45"/>
  <c r="D14" i="45"/>
  <c r="D12" i="50"/>
  <c r="AF52" i="26"/>
  <c r="AF65" i="26" s="1"/>
  <c r="AF43" i="26"/>
  <c r="U13" i="25"/>
  <c r="Y10" i="29"/>
  <c r="E13" i="29"/>
  <c r="E12" i="29"/>
  <c r="G12" i="29"/>
  <c r="G13" i="29"/>
  <c r="AB34" i="22"/>
  <c r="U14" i="25"/>
  <c r="F18" i="45" l="1"/>
  <c r="F13" i="50"/>
  <c r="O27" i="50"/>
  <c r="E14" i="45"/>
  <c r="E12" i="50"/>
  <c r="AB33" i="22"/>
  <c r="AB39" i="22" s="1"/>
  <c r="AB41" i="22"/>
  <c r="AB44" i="22" s="1"/>
  <c r="D20" i="24"/>
  <c r="AD10" i="26"/>
  <c r="AH10" i="26" s="1"/>
  <c r="G18" i="45" l="1"/>
  <c r="G13" i="50"/>
  <c r="F14" i="45"/>
  <c r="F12" i="50"/>
  <c r="E38" i="22"/>
  <c r="T20" i="24"/>
  <c r="E20" i="24"/>
  <c r="E18" i="24"/>
  <c r="U18" i="24" s="1"/>
  <c r="T43" i="26"/>
  <c r="B31" i="45"/>
  <c r="G43" i="26"/>
  <c r="X43" i="26"/>
  <c r="AD8" i="26"/>
  <c r="AH8" i="26" s="1"/>
  <c r="H43" i="26"/>
  <c r="V43" i="26"/>
  <c r="AD23" i="26"/>
  <c r="AH23" i="26" s="1"/>
  <c r="AD9" i="26"/>
  <c r="AH9" i="26" s="1"/>
  <c r="AD16" i="26"/>
  <c r="AH16" i="26" s="1"/>
  <c r="AD22" i="26"/>
  <c r="AH22" i="26" s="1"/>
  <c r="AI22" i="26"/>
  <c r="AD27" i="26"/>
  <c r="AH27" i="26" s="1"/>
  <c r="AI17" i="26"/>
  <c r="AD17" i="26"/>
  <c r="AH17" i="26" s="1"/>
  <c r="AD15" i="26"/>
  <c r="AH20" i="26"/>
  <c r="V9" i="27"/>
  <c r="V10" i="27"/>
  <c r="H18" i="45" l="1"/>
  <c r="H13" i="50"/>
  <c r="AD53" i="26"/>
  <c r="AH15" i="26"/>
  <c r="AD43" i="26"/>
  <c r="AH43" i="26" s="1"/>
  <c r="G14" i="45"/>
  <c r="G12" i="50"/>
  <c r="E36" i="22"/>
  <c r="AC38" i="22"/>
  <c r="AD52" i="26"/>
  <c r="AI23" i="26"/>
  <c r="E43" i="26"/>
  <c r="W43" i="26"/>
  <c r="V11" i="27"/>
  <c r="AH53" i="26"/>
  <c r="F38" i="22"/>
  <c r="U20" i="24"/>
  <c r="AI9" i="26"/>
  <c r="Y43" i="26"/>
  <c r="AI16" i="26"/>
  <c r="U43" i="26"/>
  <c r="AI20" i="26"/>
  <c r="AI27" i="26"/>
  <c r="F36" i="22" l="1"/>
  <c r="AD38" i="22"/>
  <c r="I18" i="45"/>
  <c r="I13" i="50"/>
  <c r="H14" i="45"/>
  <c r="H12" i="50"/>
  <c r="AE53" i="26"/>
  <c r="AI24" i="26"/>
  <c r="AE52" i="26"/>
  <c r="D25" i="50"/>
  <c r="E25" i="50" s="1"/>
  <c r="F25" i="50" s="1"/>
  <c r="G25" i="50" s="1"/>
  <c r="H25" i="50" s="1"/>
  <c r="I25" i="50" s="1"/>
  <c r="J25" i="50" s="1"/>
  <c r="K25" i="50" s="1"/>
  <c r="L25" i="50" s="1"/>
  <c r="M25" i="50" s="1"/>
  <c r="N25" i="50" s="1"/>
  <c r="AI15" i="26"/>
  <c r="AI53" i="26" s="1"/>
  <c r="H13" i="29"/>
  <c r="H12" i="29"/>
  <c r="Y9" i="29"/>
  <c r="Y11" i="29"/>
  <c r="AI8" i="26"/>
  <c r="AE43" i="26"/>
  <c r="J18" i="45" l="1"/>
  <c r="J13" i="50"/>
  <c r="I14" i="45"/>
  <c r="I12" i="50"/>
  <c r="AI43" i="26"/>
  <c r="AI52" i="26"/>
  <c r="Y7" i="29"/>
  <c r="Y12" i="29" s="1"/>
  <c r="I13" i="29"/>
  <c r="I12" i="29"/>
  <c r="H16" i="28"/>
  <c r="V16" i="28" s="1"/>
  <c r="H14" i="28"/>
  <c r="V14" i="28" s="1"/>
  <c r="O25" i="50"/>
  <c r="V13" i="29"/>
  <c r="H15" i="28"/>
  <c r="V15" i="28" s="1"/>
  <c r="K18" i="45" l="1"/>
  <c r="K13" i="50"/>
  <c r="J14" i="45"/>
  <c r="J12" i="50"/>
  <c r="I15" i="28"/>
  <c r="I16" i="28"/>
  <c r="I62" i="26" s="1"/>
  <c r="AE62" i="26" s="1"/>
  <c r="I14" i="28"/>
  <c r="Y14" i="28" s="1"/>
  <c r="Y7" i="28"/>
  <c r="Y16" i="28" s="1"/>
  <c r="Y13" i="29"/>
  <c r="AD59" i="26"/>
  <c r="H55" i="26"/>
  <c r="H66" i="26" s="1"/>
  <c r="F55" i="26"/>
  <c r="F66" i="26" s="1"/>
  <c r="H56" i="26"/>
  <c r="D56" i="26"/>
  <c r="L18" i="45" l="1"/>
  <c r="L13" i="50"/>
  <c r="AD56" i="26"/>
  <c r="K14" i="45"/>
  <c r="K12" i="50"/>
  <c r="AH59" i="26"/>
  <c r="D66" i="26"/>
  <c r="AD55" i="26"/>
  <c r="AD66" i="26" s="1"/>
  <c r="AE67" i="26"/>
  <c r="AI62" i="26"/>
  <c r="AI67" i="26" s="1"/>
  <c r="I61" i="26"/>
  <c r="Y15" i="28"/>
  <c r="D54" i="26"/>
  <c r="D50" i="26"/>
  <c r="M18" i="45" l="1"/>
  <c r="M13" i="50"/>
  <c r="L14" i="45"/>
  <c r="L12" i="50"/>
  <c r="AE61" i="26"/>
  <c r="AH56" i="26"/>
  <c r="N13" i="50" l="1"/>
  <c r="O13" i="50" s="1"/>
  <c r="N18" i="45"/>
  <c r="M14" i="45"/>
  <c r="M12" i="50"/>
  <c r="AI61" i="26"/>
  <c r="AE60" i="26"/>
  <c r="AG66" i="26"/>
  <c r="N12" i="50" l="1"/>
  <c r="O12" i="50" s="1"/>
  <c r="N14" i="45"/>
  <c r="U7" i="23"/>
  <c r="E15" i="25" l="1"/>
  <c r="F15" i="25"/>
  <c r="G15" i="25"/>
  <c r="H15" i="25"/>
  <c r="I15" i="25"/>
  <c r="J15" i="25"/>
  <c r="K15" i="25"/>
  <c r="L15" i="25"/>
  <c r="M15" i="25"/>
  <c r="N15" i="25"/>
  <c r="O15" i="25"/>
  <c r="P15" i="25"/>
  <c r="Q15" i="25"/>
  <c r="D15" i="25"/>
  <c r="V14" i="29"/>
  <c r="W14" i="29"/>
  <c r="X14" i="29"/>
  <c r="Y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D14" i="29"/>
  <c r="E58" i="26"/>
  <c r="F58" i="26"/>
  <c r="G58" i="26"/>
  <c r="G65" i="26" s="1"/>
  <c r="H58" i="26"/>
  <c r="I58" i="26"/>
  <c r="I65" i="26" s="1"/>
  <c r="T58" i="26"/>
  <c r="D58" i="26"/>
  <c r="AE58" i="26" l="1"/>
  <c r="E65" i="26"/>
  <c r="T15" i="25"/>
  <c r="E35" i="22"/>
  <c r="E42" i="22" s="1"/>
  <c r="F35" i="22"/>
  <c r="F42" i="22" s="1"/>
  <c r="U15" i="25"/>
  <c r="AD58" i="26"/>
  <c r="AH58" i="26" l="1"/>
  <c r="AI58" i="26"/>
  <c r="AI65" i="26" s="1"/>
  <c r="AE65" i="26"/>
  <c r="AE68" i="26" s="1"/>
  <c r="F33" i="22"/>
  <c r="E33" i="22"/>
  <c r="AH52" i="26"/>
  <c r="AD27" i="22"/>
  <c r="E50" i="26" l="1"/>
  <c r="AD35" i="22" l="1"/>
  <c r="AD34" i="22"/>
  <c r="AC27" i="22"/>
  <c r="AD33" i="22" l="1"/>
  <c r="AC31" i="22"/>
  <c r="AC35" i="22" l="1"/>
  <c r="AC33" i="22" s="1"/>
  <c r="AC42" i="22" l="1"/>
  <c r="AA67" i="26"/>
  <c r="W67" i="26"/>
  <c r="U67" i="26"/>
  <c r="S67" i="26"/>
  <c r="Q67" i="26"/>
  <c r="O67" i="26"/>
  <c r="M67" i="26"/>
  <c r="K67" i="26"/>
  <c r="I67" i="26"/>
  <c r="G67" i="26"/>
  <c r="E67" i="26"/>
  <c r="Q60" i="26"/>
  <c r="O60" i="26"/>
  <c r="M60" i="26"/>
  <c r="K60" i="26"/>
  <c r="L57" i="26"/>
  <c r="M57" i="26"/>
  <c r="N57" i="26"/>
  <c r="O57" i="26"/>
  <c r="P57" i="26"/>
  <c r="Q57" i="26"/>
  <c r="R57" i="26"/>
  <c r="R63" i="26" s="1"/>
  <c r="S57" i="26"/>
  <c r="S63" i="26" s="1"/>
  <c r="U57" i="26"/>
  <c r="V57" i="26"/>
  <c r="W57" i="26"/>
  <c r="W63" i="26" s="1"/>
  <c r="X57" i="26"/>
  <c r="Y57" i="26"/>
  <c r="Y63" i="26" s="1"/>
  <c r="Z57" i="26"/>
  <c r="AA57" i="26"/>
  <c r="AA63" i="26" s="1"/>
  <c r="K57" i="26"/>
  <c r="I57" i="26"/>
  <c r="G57" i="26"/>
  <c r="E57" i="26"/>
  <c r="AE57" i="26" s="1"/>
  <c r="U54" i="26"/>
  <c r="Q54" i="26"/>
  <c r="O54" i="26"/>
  <c r="K54" i="26"/>
  <c r="AI57" i="26" l="1"/>
  <c r="AA68" i="26"/>
  <c r="K63" i="26"/>
  <c r="Q63" i="26"/>
  <c r="O63" i="26"/>
  <c r="K68" i="26"/>
  <c r="W68" i="26"/>
  <c r="D61" i="36" s="1"/>
  <c r="O68" i="26"/>
  <c r="Q68" i="26"/>
  <c r="S68" i="26"/>
  <c r="D64" i="36" s="1"/>
  <c r="D63" i="36" s="1"/>
  <c r="E60" i="26"/>
  <c r="D53" i="36" l="1"/>
  <c r="B25" i="45" s="1"/>
  <c r="D68" i="36"/>
  <c r="B30" i="45" s="1"/>
  <c r="E28" i="45"/>
  <c r="D28" i="45"/>
  <c r="D67" i="36"/>
  <c r="D72" i="36" s="1"/>
  <c r="I60" i="26"/>
  <c r="G60" i="26"/>
  <c r="U60" i="26"/>
  <c r="D78" i="36" l="1"/>
  <c r="C28" i="45"/>
  <c r="U63" i="26"/>
  <c r="AG61" i="26"/>
  <c r="AG62" i="26"/>
  <c r="AG67" i="26" s="1"/>
  <c r="M54" i="26"/>
  <c r="M63" i="26" s="1"/>
  <c r="AE63" i="26" l="1"/>
  <c r="AI60" i="26"/>
  <c r="AI63" i="26" s="1"/>
  <c r="AG60" i="26"/>
  <c r="AD37" i="22"/>
  <c r="G54" i="26"/>
  <c r="G63" i="26" s="1"/>
  <c r="I54" i="26"/>
  <c r="I63" i="26" s="1"/>
  <c r="I68" i="26"/>
  <c r="E54" i="26"/>
  <c r="E63" i="26" s="1"/>
  <c r="U9" i="23"/>
  <c r="U6" i="23"/>
  <c r="U10" i="23" s="1"/>
  <c r="R10" i="23"/>
  <c r="S10" i="23"/>
  <c r="R9" i="23"/>
  <c r="S9" i="23"/>
  <c r="R8" i="23"/>
  <c r="S8" i="23"/>
  <c r="Q8" i="23"/>
  <c r="Q9" i="23"/>
  <c r="Q10" i="23"/>
  <c r="AG56" i="26" s="1"/>
  <c r="O8" i="23"/>
  <c r="O9" i="23"/>
  <c r="O10" i="23"/>
  <c r="M8" i="23"/>
  <c r="M9" i="23"/>
  <c r="M10" i="23"/>
  <c r="K8" i="23"/>
  <c r="K9" i="23"/>
  <c r="K10" i="23"/>
  <c r="I8" i="23"/>
  <c r="I9" i="23"/>
  <c r="I10" i="23"/>
  <c r="G8" i="23"/>
  <c r="G9" i="23"/>
  <c r="G10" i="23"/>
  <c r="E8" i="23"/>
  <c r="E9" i="23"/>
  <c r="F30" i="22" s="1"/>
  <c r="F41" i="22" s="1"/>
  <c r="E10" i="23"/>
  <c r="F32" i="22" s="1"/>
  <c r="W6" i="29"/>
  <c r="X6" i="29"/>
  <c r="B24" i="45" l="1"/>
  <c r="D52" i="36"/>
  <c r="AG54" i="26"/>
  <c r="D10" i="39" s="1"/>
  <c r="AG65" i="26"/>
  <c r="F43" i="22"/>
  <c r="F44" i="22" s="1"/>
  <c r="AD44" i="22" s="1"/>
  <c r="AD46" i="22" s="1"/>
  <c r="AD32" i="22"/>
  <c r="AD43" i="22" s="1"/>
  <c r="AG68" i="26"/>
  <c r="X13" i="29"/>
  <c r="X12" i="29"/>
  <c r="W13" i="29"/>
  <c r="W12" i="29"/>
  <c r="D12" i="39"/>
  <c r="AD36" i="22"/>
  <c r="F29" i="22"/>
  <c r="F39" i="22" s="1"/>
  <c r="AD30" i="22"/>
  <c r="AD41" i="22" s="1"/>
  <c r="U68" i="26"/>
  <c r="M68" i="26"/>
  <c r="AD31" i="22"/>
  <c r="AD42" i="22" s="1"/>
  <c r="U8" i="23"/>
  <c r="B27" i="45" l="1"/>
  <c r="D59" i="36"/>
  <c r="D58" i="36" s="1"/>
  <c r="D54" i="36"/>
  <c r="B26" i="45" s="1"/>
  <c r="D30" i="36"/>
  <c r="B10" i="45" s="1"/>
  <c r="AD29" i="22"/>
  <c r="AD39" i="22" s="1"/>
  <c r="D34" i="36" l="1"/>
  <c r="D43" i="36" s="1"/>
  <c r="G68" i="26"/>
  <c r="E68" i="26"/>
  <c r="B22" i="45" l="1"/>
  <c r="D50" i="36"/>
  <c r="D51" i="36"/>
  <c r="B23" i="45" s="1"/>
  <c r="D49" i="36"/>
  <c r="D66" i="36" s="1"/>
  <c r="Y67" i="26"/>
  <c r="Y68" i="26" s="1"/>
  <c r="AG57" i="26"/>
  <c r="D11" i="39" l="1"/>
  <c r="D13" i="39" s="1"/>
  <c r="AG63" i="26"/>
  <c r="AI70" i="26" s="1"/>
  <c r="D73" i="36"/>
  <c r="D77" i="36"/>
  <c r="T57" i="26"/>
  <c r="B33" i="45" l="1"/>
  <c r="C33" i="45" s="1"/>
  <c r="D33" i="45" s="1"/>
  <c r="E33" i="45" s="1"/>
  <c r="F33" i="45" s="1"/>
  <c r="G33" i="45" s="1"/>
  <c r="H33" i="45" s="1"/>
  <c r="I33" i="45" s="1"/>
  <c r="J33" i="45" s="1"/>
  <c r="K33" i="45" s="1"/>
  <c r="L33" i="45" s="1"/>
  <c r="M33" i="45" s="1"/>
  <c r="F10" i="23"/>
  <c r="H10" i="23"/>
  <c r="J10" i="23"/>
  <c r="L10" i="23"/>
  <c r="N10" i="23"/>
  <c r="P10" i="23"/>
  <c r="D10" i="23"/>
  <c r="E32" i="22" s="1"/>
  <c r="E43" i="22" s="1"/>
  <c r="N33" i="45" l="1"/>
  <c r="AC32" i="22"/>
  <c r="AC43" i="22" s="1"/>
  <c r="R67" i="26" l="1"/>
  <c r="R68" i="26" l="1"/>
  <c r="T62" i="26" l="1"/>
  <c r="F62" i="26"/>
  <c r="F67" i="26" s="1"/>
  <c r="D62" i="26"/>
  <c r="D67" i="26" s="1"/>
  <c r="T61" i="26"/>
  <c r="T65" i="26" s="1"/>
  <c r="H61" i="26"/>
  <c r="H65" i="26" s="1"/>
  <c r="F61" i="26"/>
  <c r="F65" i="26" s="1"/>
  <c r="D61" i="26"/>
  <c r="D65" i="26" s="1"/>
  <c r="X7" i="28"/>
  <c r="V7" i="28"/>
  <c r="P60" i="26"/>
  <c r="N60" i="26"/>
  <c r="L60" i="26"/>
  <c r="J60" i="26"/>
  <c r="AF57" i="26"/>
  <c r="J57" i="26"/>
  <c r="H57" i="26"/>
  <c r="F57" i="26"/>
  <c r="D57" i="26"/>
  <c r="AF54" i="26"/>
  <c r="Z54" i="26"/>
  <c r="X54" i="26"/>
  <c r="V54" i="26"/>
  <c r="P54" i="26"/>
  <c r="N54" i="26"/>
  <c r="L54" i="26"/>
  <c r="J54" i="26"/>
  <c r="H54" i="26"/>
  <c r="F54" i="26"/>
  <c r="AF67" i="26"/>
  <c r="V67" i="26"/>
  <c r="P67" i="26"/>
  <c r="N67" i="26"/>
  <c r="J67" i="26"/>
  <c r="L67" i="26"/>
  <c r="X67" i="26"/>
  <c r="N9" i="23"/>
  <c r="L9" i="23"/>
  <c r="J9" i="23"/>
  <c r="H9" i="23"/>
  <c r="F9" i="23"/>
  <c r="G30" i="22" s="1"/>
  <c r="G41" i="22" s="1"/>
  <c r="D9" i="23"/>
  <c r="E30" i="22" s="1"/>
  <c r="N8" i="23"/>
  <c r="L8" i="23"/>
  <c r="J8" i="23"/>
  <c r="H8" i="23"/>
  <c r="F8" i="23"/>
  <c r="P9" i="23"/>
  <c r="T10" i="23"/>
  <c r="E41" i="22" l="1"/>
  <c r="E44" i="22" s="1"/>
  <c r="N63" i="26"/>
  <c r="Z63" i="26"/>
  <c r="T54" i="26"/>
  <c r="G44" i="22"/>
  <c r="G29" i="22"/>
  <c r="G39" i="22" s="1"/>
  <c r="X16" i="28"/>
  <c r="X14" i="28"/>
  <c r="AD57" i="26"/>
  <c r="AH57" i="26" s="1"/>
  <c r="E29" i="22"/>
  <c r="E39" i="22" s="1"/>
  <c r="AC30" i="22"/>
  <c r="AC29" i="22" s="1"/>
  <c r="L63" i="26"/>
  <c r="X63" i="26"/>
  <c r="P63" i="26"/>
  <c r="AF63" i="26"/>
  <c r="T60" i="26"/>
  <c r="J63" i="26"/>
  <c r="V63" i="26"/>
  <c r="L68" i="26"/>
  <c r="Z67" i="26"/>
  <c r="Z68" i="26" s="1"/>
  <c r="C68" i="36" s="1"/>
  <c r="T67" i="26"/>
  <c r="D60" i="26"/>
  <c r="D63" i="26" s="1"/>
  <c r="F60" i="26"/>
  <c r="F63" i="26" s="1"/>
  <c r="AD61" i="26"/>
  <c r="AC36" i="22"/>
  <c r="AF68" i="26"/>
  <c r="P68" i="26"/>
  <c r="H62" i="26"/>
  <c r="H60" i="26" s="1"/>
  <c r="H63" i="26" s="1"/>
  <c r="T9" i="23"/>
  <c r="P8" i="23"/>
  <c r="C10" i="39" s="1"/>
  <c r="C13" i="39" s="1"/>
  <c r="AC39" i="22" l="1"/>
  <c r="C30" i="36"/>
  <c r="C11" i="50" s="1"/>
  <c r="C67" i="36"/>
  <c r="D33" i="48"/>
  <c r="E33" i="48" s="1"/>
  <c r="F33" i="48" s="1"/>
  <c r="G33" i="48" s="1"/>
  <c r="D31" i="42"/>
  <c r="E31" i="42" s="1"/>
  <c r="F31" i="42" s="1"/>
  <c r="D30" i="48"/>
  <c r="E30" i="48" s="1"/>
  <c r="F30" i="48" s="1"/>
  <c r="G30" i="48" s="1"/>
  <c r="AH61" i="26"/>
  <c r="AH65" i="26" s="1"/>
  <c r="AD65" i="26"/>
  <c r="AC41" i="22"/>
  <c r="V68" i="26"/>
  <c r="C61" i="36" s="1"/>
  <c r="T63" i="26"/>
  <c r="X68" i="26"/>
  <c r="C55" i="36" s="1"/>
  <c r="N68" i="26"/>
  <c r="C54" i="36" s="1"/>
  <c r="J68" i="26"/>
  <c r="C53" i="36" s="1"/>
  <c r="H67" i="26"/>
  <c r="D68" i="26"/>
  <c r="C50" i="36" s="1"/>
  <c r="T68" i="26"/>
  <c r="F68" i="26"/>
  <c r="C51" i="36" s="1"/>
  <c r="AH55" i="26"/>
  <c r="AH66" i="26" s="1"/>
  <c r="AD54" i="26"/>
  <c r="AH54" i="26" s="1"/>
  <c r="AD62" i="26"/>
  <c r="C34" i="36" l="1"/>
  <c r="C43" i="36" s="1"/>
  <c r="D11" i="48"/>
  <c r="E11" i="48" s="1"/>
  <c r="C11" i="42"/>
  <c r="C14" i="42" s="1"/>
  <c r="D14" i="42" s="1"/>
  <c r="C19" i="42"/>
  <c r="D19" i="42" s="1"/>
  <c r="E19" i="42" s="1"/>
  <c r="F19" i="42" s="1"/>
  <c r="D27" i="48"/>
  <c r="E27" i="48" s="1"/>
  <c r="F27" i="48" s="1"/>
  <c r="G27" i="48" s="1"/>
  <c r="D32" i="48"/>
  <c r="E32" i="48" s="1"/>
  <c r="F32" i="48" s="1"/>
  <c r="G32" i="48" s="1"/>
  <c r="D26" i="48"/>
  <c r="E26" i="48" s="1"/>
  <c r="F26" i="48" s="1"/>
  <c r="G26" i="48" s="1"/>
  <c r="C18" i="42"/>
  <c r="D18" i="42" s="1"/>
  <c r="E18" i="42" s="1"/>
  <c r="F18" i="42" s="1"/>
  <c r="C30" i="42"/>
  <c r="D30" i="42" s="1"/>
  <c r="E30" i="42" s="1"/>
  <c r="F30" i="42" s="1"/>
  <c r="D29" i="48"/>
  <c r="E29" i="48" s="1"/>
  <c r="F29" i="48" s="1"/>
  <c r="G29" i="48" s="1"/>
  <c r="C72" i="36"/>
  <c r="C78" i="36" s="1"/>
  <c r="C33" i="42"/>
  <c r="D33" i="42" s="1"/>
  <c r="E33" i="42" s="1"/>
  <c r="F33" i="42" s="1"/>
  <c r="D24" i="48"/>
  <c r="E24" i="48" s="1"/>
  <c r="F24" i="48" s="1"/>
  <c r="G24" i="48" s="1"/>
  <c r="C16" i="42"/>
  <c r="D16" i="42" s="1"/>
  <c r="E16" i="42" s="1"/>
  <c r="F16" i="42" s="1"/>
  <c r="C15" i="42"/>
  <c r="D23" i="48"/>
  <c r="C15" i="50"/>
  <c r="C17" i="50" s="1"/>
  <c r="D11" i="50"/>
  <c r="C10" i="45"/>
  <c r="D10" i="45" s="1"/>
  <c r="E10" i="45" s="1"/>
  <c r="F10" i="45" s="1"/>
  <c r="G10" i="45" s="1"/>
  <c r="H10" i="45" s="1"/>
  <c r="I10" i="45" s="1"/>
  <c r="J10" i="45" s="1"/>
  <c r="K10" i="45" s="1"/>
  <c r="L10" i="45" s="1"/>
  <c r="M10" i="45" s="1"/>
  <c r="M20" i="45" s="1"/>
  <c r="AH62" i="26"/>
  <c r="AH67" i="26" s="1"/>
  <c r="AD67" i="26"/>
  <c r="AD68" i="26" s="1"/>
  <c r="AD60" i="26"/>
  <c r="AH60" i="26" s="1"/>
  <c r="AH63" i="26" s="1"/>
  <c r="C59" i="36"/>
  <c r="C58" i="36" s="1"/>
  <c r="H68" i="26"/>
  <c r="C52" i="36" s="1"/>
  <c r="C49" i="36" s="1"/>
  <c r="AC44" i="22"/>
  <c r="B20" i="45"/>
  <c r="C66" i="36" l="1"/>
  <c r="C73" i="36" s="1"/>
  <c r="N28" i="45"/>
  <c r="D20" i="48"/>
  <c r="D11" i="42"/>
  <c r="E11" i="42" s="1"/>
  <c r="F11" i="42" s="1"/>
  <c r="AD63" i="26"/>
  <c r="C31" i="45"/>
  <c r="D31" i="45" s="1"/>
  <c r="E31" i="45" s="1"/>
  <c r="F31" i="45" s="1"/>
  <c r="G31" i="45" s="1"/>
  <c r="H31" i="45" s="1"/>
  <c r="I31" i="45" s="1"/>
  <c r="J31" i="45" s="1"/>
  <c r="K31" i="45" s="1"/>
  <c r="L31" i="45" s="1"/>
  <c r="M31" i="45" s="1"/>
  <c r="N31" i="45" s="1"/>
  <c r="C23" i="50"/>
  <c r="C25" i="45"/>
  <c r="D25" i="45" s="1"/>
  <c r="E25" i="45" s="1"/>
  <c r="F25" i="45" s="1"/>
  <c r="G25" i="45" s="1"/>
  <c r="H25" i="45" s="1"/>
  <c r="I25" i="45" s="1"/>
  <c r="J25" i="45" s="1"/>
  <c r="K25" i="45" s="1"/>
  <c r="L25" i="45" s="1"/>
  <c r="M25" i="45" s="1"/>
  <c r="C24" i="50"/>
  <c r="C26" i="45"/>
  <c r="D26" i="45" s="1"/>
  <c r="E26" i="45" s="1"/>
  <c r="F26" i="45" s="1"/>
  <c r="G26" i="45" s="1"/>
  <c r="H26" i="45" s="1"/>
  <c r="I26" i="45" s="1"/>
  <c r="J26" i="45" s="1"/>
  <c r="K26" i="45" s="1"/>
  <c r="L26" i="45" s="1"/>
  <c r="M26" i="45" s="1"/>
  <c r="C28" i="50"/>
  <c r="O28" i="50" s="1"/>
  <c r="N30" i="45"/>
  <c r="D25" i="48"/>
  <c r="E25" i="48" s="1"/>
  <c r="F25" i="48" s="1"/>
  <c r="G25" i="48" s="1"/>
  <c r="C17" i="42"/>
  <c r="D17" i="42" s="1"/>
  <c r="E17" i="42" s="1"/>
  <c r="F17" i="42" s="1"/>
  <c r="C29" i="42"/>
  <c r="D28" i="48"/>
  <c r="E28" i="48" s="1"/>
  <c r="F28" i="48" s="1"/>
  <c r="G28" i="48" s="1"/>
  <c r="E23" i="48"/>
  <c r="D15" i="42"/>
  <c r="C20" i="50"/>
  <c r="C22" i="45"/>
  <c r="C21" i="50"/>
  <c r="C23" i="45"/>
  <c r="D23" i="45" s="1"/>
  <c r="E23" i="45" s="1"/>
  <c r="F23" i="45" s="1"/>
  <c r="G23" i="45" s="1"/>
  <c r="H23" i="45" s="1"/>
  <c r="I23" i="45" s="1"/>
  <c r="J23" i="45" s="1"/>
  <c r="K23" i="45" s="1"/>
  <c r="L23" i="45" s="1"/>
  <c r="M23" i="45" s="1"/>
  <c r="D15" i="50"/>
  <c r="E11" i="50"/>
  <c r="H20" i="45"/>
  <c r="G20" i="45"/>
  <c r="J20" i="45"/>
  <c r="C20" i="45"/>
  <c r="F20" i="45"/>
  <c r="I20" i="45"/>
  <c r="L20" i="45"/>
  <c r="D20" i="45"/>
  <c r="E20" i="45"/>
  <c r="K20" i="45"/>
  <c r="N10" i="45"/>
  <c r="E14" i="42"/>
  <c r="F11" i="48"/>
  <c r="E20" i="48"/>
  <c r="N26" i="45" l="1"/>
  <c r="B32" i="45"/>
  <c r="D23" i="50"/>
  <c r="E23" i="50" s="1"/>
  <c r="F23" i="50" s="1"/>
  <c r="G23" i="50" s="1"/>
  <c r="H23" i="50" s="1"/>
  <c r="I23" i="50" s="1"/>
  <c r="J23" i="50" s="1"/>
  <c r="K23" i="50" s="1"/>
  <c r="L23" i="50" s="1"/>
  <c r="M23" i="50" s="1"/>
  <c r="N23" i="50" s="1"/>
  <c r="D24" i="50"/>
  <c r="E24" i="50" s="1"/>
  <c r="F24" i="50" s="1"/>
  <c r="G24" i="50" s="1"/>
  <c r="H24" i="50" s="1"/>
  <c r="I24" i="50" s="1"/>
  <c r="J24" i="50" s="1"/>
  <c r="K24" i="50" s="1"/>
  <c r="L24" i="50" s="1"/>
  <c r="M24" i="50" s="1"/>
  <c r="N24" i="50" s="1"/>
  <c r="N25" i="45"/>
  <c r="D22" i="45"/>
  <c r="C21" i="42"/>
  <c r="C34" i="42"/>
  <c r="C35" i="42" s="1"/>
  <c r="C36" i="42" s="1"/>
  <c r="D29" i="42"/>
  <c r="N23" i="45"/>
  <c r="F23" i="48"/>
  <c r="E34" i="48"/>
  <c r="C26" i="50"/>
  <c r="C27" i="45"/>
  <c r="C22" i="50"/>
  <c r="C24" i="45"/>
  <c r="D24" i="45" s="1"/>
  <c r="E24" i="45" s="1"/>
  <c r="F24" i="45" s="1"/>
  <c r="G24" i="45" s="1"/>
  <c r="H24" i="45" s="1"/>
  <c r="I24" i="45" s="1"/>
  <c r="J24" i="45" s="1"/>
  <c r="K24" i="45" s="1"/>
  <c r="L24" i="45" s="1"/>
  <c r="D21" i="50"/>
  <c r="E21" i="50" s="1"/>
  <c r="F21" i="50" s="1"/>
  <c r="G21" i="50" s="1"/>
  <c r="H21" i="50" s="1"/>
  <c r="I21" i="50" s="1"/>
  <c r="J21" i="50" s="1"/>
  <c r="K21" i="50" s="1"/>
  <c r="L21" i="50" s="1"/>
  <c r="M21" i="50" s="1"/>
  <c r="N21" i="50" s="1"/>
  <c r="E15" i="42"/>
  <c r="D21" i="42"/>
  <c r="D20" i="50"/>
  <c r="D34" i="48"/>
  <c r="E15" i="50"/>
  <c r="F11" i="50"/>
  <c r="N20" i="45"/>
  <c r="F14" i="42"/>
  <c r="G11" i="48"/>
  <c r="F20" i="48"/>
  <c r="G20" i="48" s="1"/>
  <c r="C77" i="36" l="1"/>
  <c r="C29" i="50"/>
  <c r="C31" i="50" s="1"/>
  <c r="D5" i="50" s="1"/>
  <c r="D17" i="50" s="1"/>
  <c r="O24" i="50"/>
  <c r="O21" i="50"/>
  <c r="O23" i="50"/>
  <c r="G23" i="48"/>
  <c r="F34" i="48"/>
  <c r="G34" i="48" s="1"/>
  <c r="C39" i="42"/>
  <c r="C22" i="42"/>
  <c r="C23" i="42" s="1"/>
  <c r="C38" i="42" s="1"/>
  <c r="D22" i="42"/>
  <c r="D23" i="42" s="1"/>
  <c r="N24" i="45"/>
  <c r="D27" i="45"/>
  <c r="D26" i="50"/>
  <c r="C32" i="45"/>
  <c r="E20" i="50"/>
  <c r="D22" i="50"/>
  <c r="E22" i="50" s="1"/>
  <c r="F22" i="50" s="1"/>
  <c r="G22" i="50" s="1"/>
  <c r="H22" i="50" s="1"/>
  <c r="I22" i="50" s="1"/>
  <c r="J22" i="50" s="1"/>
  <c r="K22" i="50" s="1"/>
  <c r="L22" i="50" s="1"/>
  <c r="M22" i="50" s="1"/>
  <c r="N22" i="50" s="1"/>
  <c r="E21" i="42"/>
  <c r="F15" i="42"/>
  <c r="F21" i="42" s="1"/>
  <c r="F22" i="42" s="1"/>
  <c r="F23" i="42" s="1"/>
  <c r="D34" i="42"/>
  <c r="D35" i="42" s="1"/>
  <c r="D36" i="42" s="1"/>
  <c r="E29" i="42"/>
  <c r="E22" i="45"/>
  <c r="F15" i="50"/>
  <c r="G11" i="50"/>
  <c r="D29" i="50" l="1"/>
  <c r="D31" i="50" s="1"/>
  <c r="E5" i="50" s="1"/>
  <c r="E17" i="50" s="1"/>
  <c r="F20" i="50"/>
  <c r="E27" i="45"/>
  <c r="E26" i="50"/>
  <c r="E29" i="50" s="1"/>
  <c r="D32" i="45"/>
  <c r="F22" i="45"/>
  <c r="O22" i="50"/>
  <c r="D38" i="42"/>
  <c r="E34" i="42"/>
  <c r="E35" i="42" s="1"/>
  <c r="E36" i="42" s="1"/>
  <c r="F29" i="42"/>
  <c r="F34" i="42" s="1"/>
  <c r="F35" i="42" s="1"/>
  <c r="F36" i="42" s="1"/>
  <c r="F38" i="42" s="1"/>
  <c r="E22" i="42"/>
  <c r="E23" i="42" s="1"/>
  <c r="D39" i="42"/>
  <c r="G15" i="50"/>
  <c r="H11" i="50"/>
  <c r="E31" i="50" l="1"/>
  <c r="F5" i="50" s="1"/>
  <c r="F17" i="50" s="1"/>
  <c r="E39" i="42"/>
  <c r="E38" i="42"/>
  <c r="G22" i="45"/>
  <c r="F39" i="42"/>
  <c r="G20" i="50"/>
  <c r="F27" i="45"/>
  <c r="F32" i="45" s="1"/>
  <c r="F26" i="50"/>
  <c r="F29" i="50" s="1"/>
  <c r="E32" i="45"/>
  <c r="H15" i="50"/>
  <c r="I11" i="50"/>
  <c r="F31" i="50" l="1"/>
  <c r="G5" i="50" s="1"/>
  <c r="G17" i="50" s="1"/>
  <c r="H20" i="50"/>
  <c r="H22" i="45"/>
  <c r="G27" i="45"/>
  <c r="G32" i="45" s="1"/>
  <c r="G26" i="50"/>
  <c r="I15" i="50"/>
  <c r="J11" i="50"/>
  <c r="I22" i="45" l="1"/>
  <c r="G29" i="50"/>
  <c r="G31" i="50" s="1"/>
  <c r="H5" i="50" s="1"/>
  <c r="H17" i="50" s="1"/>
  <c r="H27" i="45"/>
  <c r="H26" i="50"/>
  <c r="H29" i="50" s="1"/>
  <c r="I20" i="50"/>
  <c r="J15" i="50"/>
  <c r="K11" i="50"/>
  <c r="H31" i="50" l="1"/>
  <c r="I5" i="50" s="1"/>
  <c r="I17" i="50" s="1"/>
  <c r="J20" i="50"/>
  <c r="J27" i="45"/>
  <c r="I26" i="50"/>
  <c r="H32" i="45"/>
  <c r="J22" i="45"/>
  <c r="I32" i="45"/>
  <c r="K15" i="50"/>
  <c r="L11" i="50"/>
  <c r="K27" i="45" l="1"/>
  <c r="K26" i="50"/>
  <c r="K22" i="45"/>
  <c r="J32" i="45"/>
  <c r="I29" i="50"/>
  <c r="I31" i="50" s="1"/>
  <c r="J5" i="50" s="1"/>
  <c r="J17" i="50" s="1"/>
  <c r="K20" i="50"/>
  <c r="J29" i="50"/>
  <c r="L15" i="50"/>
  <c r="M11" i="50"/>
  <c r="L27" i="45" l="1"/>
  <c r="L26" i="50"/>
  <c r="J31" i="50"/>
  <c r="K5" i="50" s="1"/>
  <c r="K17" i="50" s="1"/>
  <c r="L20" i="50"/>
  <c r="K29" i="50"/>
  <c r="K32" i="45"/>
  <c r="L22" i="45"/>
  <c r="M15" i="50"/>
  <c r="N11" i="50"/>
  <c r="M27" i="45" l="1"/>
  <c r="N26" i="50" s="1"/>
  <c r="M26" i="50"/>
  <c r="N27" i="45"/>
  <c r="K31" i="50"/>
  <c r="L5" i="50" s="1"/>
  <c r="L17" i="50" s="1"/>
  <c r="L32" i="45"/>
  <c r="M22" i="45"/>
  <c r="M32" i="45" s="1"/>
  <c r="M20" i="50"/>
  <c r="L29" i="50"/>
  <c r="N15" i="50"/>
  <c r="O15" i="50" s="1"/>
  <c r="O11" i="50"/>
  <c r="O26" i="50" l="1"/>
  <c r="N22" i="45"/>
  <c r="N32" i="45"/>
  <c r="L31" i="50"/>
  <c r="M5" i="50" s="1"/>
  <c r="M17" i="50" s="1"/>
  <c r="N20" i="50"/>
  <c r="M29" i="50"/>
  <c r="M31" i="50" l="1"/>
  <c r="N5" i="50" s="1"/>
  <c r="N17" i="50" s="1"/>
  <c r="N29" i="50"/>
  <c r="O29" i="50" s="1"/>
  <c r="O20" i="50"/>
  <c r="N31" i="5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Q12" authorId="0" shapeId="0" xr:uid="{3127FED1-73F6-4EA2-9589-5ACCF14313E8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út befizetés</t>
        </r>
      </text>
    </comment>
    <comment ref="Q16" authorId="0" shapeId="0" xr:uid="{534ECF34-0885-4273-B449-D953B89963C6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kamatmentes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Szerző</author>
  </authors>
  <commentList>
    <comment ref="N11" authorId="0" shapeId="0" xr:uid="{C2C62D11-492C-434B-948D-EDF43603C503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Orosházi kistérség</t>
        </r>
      </text>
    </comment>
    <comment ref="H16" authorId="0" shapeId="0" xr:uid="{E5E21413-85E4-4540-B4C8-08BC9FFFDD2A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Külterületi út fordított áfa</t>
        </r>
      </text>
    </comment>
    <comment ref="V20" authorId="0" shapeId="0" xr:uid="{BC1E528A-4F00-4C30-A74A-F67D39105A27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Városháza+ Edison klúb</t>
        </r>
      </text>
    </comment>
    <comment ref="V24" authorId="0" shapeId="0" xr:uid="{B9E0AAC6-02B6-494B-ADBF-BF4AA4C5A3C9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Hivatal jav.+ konyha kialakítása</t>
        </r>
      </text>
    </comment>
    <comment ref="T35" authorId="0" shapeId="0" xr:uid="{BEE0C13C-E885-4743-A021-695BB1B1C445}">
      <text>
        <r>
          <rPr>
            <b/>
            <sz val="9"/>
            <color indexed="81"/>
            <rFont val="Tahoma"/>
            <family val="2"/>
            <charset val="238"/>
          </rPr>
          <t>Szerző:</t>
        </r>
        <r>
          <rPr>
            <sz val="9"/>
            <color indexed="81"/>
            <rFont val="Tahoma"/>
            <family val="2"/>
            <charset val="238"/>
          </rPr>
          <t xml:space="preserve">
Mini-bőlcsi eszközök beszerzése</t>
        </r>
      </text>
    </comment>
  </commentList>
</comments>
</file>

<file path=xl/sharedStrings.xml><?xml version="1.0" encoding="utf-8"?>
<sst xmlns="http://schemas.openxmlformats.org/spreadsheetml/2006/main" count="1375" uniqueCount="575">
  <si>
    <t>Bevételi jogcímek</t>
  </si>
  <si>
    <t>1.</t>
  </si>
  <si>
    <t>Sor-
szám</t>
  </si>
  <si>
    <t>2.</t>
  </si>
  <si>
    <t>3.</t>
  </si>
  <si>
    <t>Önkormányzatok működési támogatásai (1.1+……+1.6.)</t>
  </si>
  <si>
    <t>4.</t>
  </si>
  <si>
    <t>Közhatalmi bevételek (4.1+4.2.+4.3.+4.4.)</t>
  </si>
  <si>
    <t>5.</t>
  </si>
  <si>
    <t>Elvonások és befizetések bevételei</t>
  </si>
  <si>
    <t>2.2.-ből EU-s támogatás</t>
  </si>
  <si>
    <t>Működési célú támogatások ÁHT-n belülről (2.1+2.2.)</t>
  </si>
  <si>
    <t>3.2.-ből EU-s támogatás</t>
  </si>
  <si>
    <t>Felhalmozási célú támogatások ÁHT-n belülről (3.1.+3.2.)</t>
  </si>
  <si>
    <t>Helyi adók (4.1.1.+….+4.1.3)</t>
  </si>
  <si>
    <t>6.</t>
  </si>
  <si>
    <t>Felhalmozási bevételek</t>
  </si>
  <si>
    <t>7.</t>
  </si>
  <si>
    <t>8.</t>
  </si>
  <si>
    <t>Felhalmozási célú átvett pénzeszközök</t>
  </si>
  <si>
    <t>9.</t>
  </si>
  <si>
    <t>10.</t>
  </si>
  <si>
    <t>11.</t>
  </si>
  <si>
    <t>Belföldi értékpapírok bevételei</t>
  </si>
  <si>
    <t>12.</t>
  </si>
  <si>
    <t>13.</t>
  </si>
  <si>
    <t>Belföldi finanszírozás bevételei (13.1.+13.2.)</t>
  </si>
  <si>
    <t>14.</t>
  </si>
  <si>
    <t>Külföldi finanszírozás bevételei</t>
  </si>
  <si>
    <t>15.</t>
  </si>
  <si>
    <t>Adóssághoz nem kapcsolódó származékos ügyletek bevételei</t>
  </si>
  <si>
    <t>17.</t>
  </si>
  <si>
    <t>FINANSZÍROZÁSI BEVÉTELEK ÖSSZESEN:(10.+…+16.)</t>
  </si>
  <si>
    <t>18.</t>
  </si>
  <si>
    <t>KIADÁSOK</t>
  </si>
  <si>
    <t>Kiadási jogcímek</t>
  </si>
  <si>
    <t>Személyi juttatások</t>
  </si>
  <si>
    <t>Dologi kiadások</t>
  </si>
  <si>
    <t>Ellátottak pénzbeli juttatásai</t>
  </si>
  <si>
    <t>Egyéb működési célú kiadások</t>
  </si>
  <si>
    <t>Tartalékok</t>
  </si>
  <si>
    <t xml:space="preserve">                 Céltartalék</t>
  </si>
  <si>
    <t>Beruházások</t>
  </si>
  <si>
    <t>Felújítások</t>
  </si>
  <si>
    <t>Egyéb felhalmozási kiadások</t>
  </si>
  <si>
    <t xml:space="preserve">              Egyéb felhalmozási kiadás ÁHT-n kívülre</t>
  </si>
  <si>
    <t>Államháztartáson belüli megelőlegezések visszafizetése</t>
  </si>
  <si>
    <t>Külföldi finanszírozás kiadásai</t>
  </si>
  <si>
    <t>Adóssághoz nem kapcsolódó származékos  ügyletek</t>
  </si>
  <si>
    <t>Váltókiadások</t>
  </si>
  <si>
    <t>KÖLTSÉGVETÉSI BEVÉTELEK ÖSSZESEN: (1+…+8)</t>
  </si>
  <si>
    <t>Bevétel</t>
  </si>
  <si>
    <t>Kiadás</t>
  </si>
  <si>
    <t>A</t>
  </si>
  <si>
    <t>C</t>
  </si>
  <si>
    <t>D</t>
  </si>
  <si>
    <t>E</t>
  </si>
  <si>
    <t>16.</t>
  </si>
  <si>
    <t>Közhatalmi bevételek</t>
  </si>
  <si>
    <t>Működési bevételek</t>
  </si>
  <si>
    <t>B</t>
  </si>
  <si>
    <t>Megnevezés</t>
  </si>
  <si>
    <t>F</t>
  </si>
  <si>
    <t>Összesen:</t>
  </si>
  <si>
    <t>G</t>
  </si>
  <si>
    <t>H</t>
  </si>
  <si>
    <t>I</t>
  </si>
  <si>
    <t>J</t>
  </si>
  <si>
    <t>kötelező/nem kötelező</t>
  </si>
  <si>
    <t>Kiemelt előirányzatok</t>
  </si>
  <si>
    <t>Önkormányzatok működési támogatása</t>
  </si>
  <si>
    <t>Működési célú támogatások államháztartáson belülről</t>
  </si>
  <si>
    <t>Felhalmozási célú támogatások államháztartáson belülről</t>
  </si>
  <si>
    <t>Működési célra átvett pénzeszközök</t>
  </si>
  <si>
    <t>Finansízrozási bevételek</t>
  </si>
  <si>
    <t>Bevételek összesen</t>
  </si>
  <si>
    <t>kötelező</t>
  </si>
  <si>
    <t>nem kötelező</t>
  </si>
  <si>
    <t>Alaptevékenység bevételei összesen</t>
  </si>
  <si>
    <t>Kötelező feladatok:</t>
  </si>
  <si>
    <t>Nem kötelező:</t>
  </si>
  <si>
    <t>Kötelező</t>
  </si>
  <si>
    <t>Nem kötelező</t>
  </si>
  <si>
    <t>Összesen</t>
  </si>
  <si>
    <t>Kötelező mindösszesen:</t>
  </si>
  <si>
    <t>Nem kötelező mindösszesen:</t>
  </si>
  <si>
    <t>Mindösszesen:</t>
  </si>
  <si>
    <t>Felhalmozási célra átvett pénzeszközök</t>
  </si>
  <si>
    <t xml:space="preserve"> Finanszírozási bevételek - Támogatás működésre</t>
  </si>
  <si>
    <t>Szakfeladat</t>
  </si>
  <si>
    <t>Önkormányzati igazgatási tevékenység</t>
  </si>
  <si>
    <t>Alaptevékenység összesen</t>
  </si>
  <si>
    <t>Kötelező:</t>
  </si>
  <si>
    <t>L</t>
  </si>
  <si>
    <t>N</t>
  </si>
  <si>
    <t>P</t>
  </si>
  <si>
    <t>Kötelező/nem kötelező</t>
  </si>
  <si>
    <t xml:space="preserve"> </t>
  </si>
  <si>
    <t>K</t>
  </si>
  <si>
    <t>Szociális hozzájárulási adó</t>
  </si>
  <si>
    <t>Önkormányzat által folyósított ellátások</t>
  </si>
  <si>
    <t>Egyéb működési célú kiadások ÁH-n kívülre</t>
  </si>
  <si>
    <t>Egyéb működési célú kiadás ÁH-n belülre</t>
  </si>
  <si>
    <t>Tartalék</t>
  </si>
  <si>
    <t>Finanszírozási kiadások</t>
  </si>
  <si>
    <t>Finanszírozási kiadás Ktgvetési szerveknek</t>
  </si>
  <si>
    <t>Kiadások összesen</t>
  </si>
  <si>
    <t>Kötelező/ nem kötelező</t>
  </si>
  <si>
    <t>Finanszíroszási kiadások</t>
  </si>
  <si>
    <t>ebből: közfoglalkoztatott:</t>
  </si>
  <si>
    <t xml:space="preserve">Engedélyezett létszám </t>
  </si>
  <si>
    <t>Államigazgatási feladatok</t>
  </si>
  <si>
    <t>Államigazgatási</t>
  </si>
  <si>
    <t>Egyéb működési célú kiadások Áht-n kívülre</t>
  </si>
  <si>
    <t>Államigazgatási:</t>
  </si>
  <si>
    <t>államigazgatási</t>
  </si>
  <si>
    <t>Költségvetési maradvány</t>
  </si>
  <si>
    <t>Államigazgatási mindösszesen:</t>
  </si>
  <si>
    <t>Egyéb Felhalmozási célú kiadás ÁH-n kívülre</t>
  </si>
  <si>
    <t>Egyéb Felhalmozási célú kiadás ÁH-n belülre</t>
  </si>
  <si>
    <t>Önkormányzat létszáma</t>
  </si>
  <si>
    <t>Polgármester</t>
  </si>
  <si>
    <t>Képviselő</t>
  </si>
  <si>
    <t>Önkormányzatok felhalmozási támogatása</t>
  </si>
  <si>
    <t>Elző évi költségvetési maradvány</t>
  </si>
  <si>
    <t>Előző évi költségvetési maradvány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</si>
  <si>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</si>
  <si>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</si>
  <si>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</si>
  <si>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</si>
  <si>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</si>
  <si>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</si>
  <si>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</si>
  <si>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</si>
  <si>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</si>
  <si>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</si>
  <si>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</si>
  <si>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</si>
  <si>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</si>
  <si>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</si>
  <si>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35.</t>
  </si>
  <si>
    <t>36.</t>
  </si>
  <si>
    <t>37.</t>
  </si>
  <si>
    <t>38.</t>
  </si>
  <si>
    <t>41.</t>
  </si>
  <si>
    <t>42.</t>
  </si>
  <si>
    <t>43.</t>
  </si>
  <si>
    <t>44.</t>
  </si>
  <si>
    <t>45.</t>
  </si>
  <si>
    <t>46.</t>
  </si>
  <si>
    <t>47.</t>
  </si>
  <si>
    <t>48.</t>
  </si>
  <si>
    <t>50.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</si>
  <si>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</si>
  <si>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</si>
  <si>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</si>
  <si>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</si>
  <si>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</si>
  <si>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</si>
  <si>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</si>
  <si>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</si>
  <si>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</si>
  <si>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</si>
  <si>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</si>
  <si>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</si>
  <si>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</si>
  <si>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</si>
  <si>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</si>
  <si>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</si>
  <si>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</si>
  <si>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</si>
  <si>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</si>
  <si>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</si>
  <si>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</si>
  <si>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</si>
  <si>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</si>
  <si>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M</t>
  </si>
  <si>
    <t>O</t>
  </si>
  <si>
    <t>R</t>
  </si>
  <si>
    <t>S</t>
  </si>
  <si>
    <t>T</t>
  </si>
  <si>
    <t>Sor szám</t>
  </si>
  <si>
    <t xml:space="preserve">Közalkalmazott </t>
  </si>
  <si>
    <t>Egyéb működési célú támogatások bevételei(B16)</t>
  </si>
  <si>
    <t>Önkormányzati hivatal igazgatási tevékenysége(011130)</t>
  </si>
  <si>
    <t>Az önkormányzati vagyonnal való gazd.(013350)</t>
  </si>
  <si>
    <t>Támogatási c. finanszírozási műveletek (018030)</t>
  </si>
  <si>
    <t>Civil szervezetek működési támogatása(018030)</t>
  </si>
  <si>
    <t>Kistérségi társulásnak fizetendő díjak: ügyelet, belső ellenőrzés, tagdíj(018030)</t>
  </si>
  <si>
    <t>Hosszabb távú közfoglalkoztatás(041233)</t>
  </si>
  <si>
    <t>Szennyvíz- és ivóvízhálózat gördülő tervezés  beruházás+felújítás + ivóvízágazat 
befizetési kötelezettsége(052020)</t>
  </si>
  <si>
    <t>Közvilágítás(64010)</t>
  </si>
  <si>
    <t>Önkormányzat üzemeltetési feladatok város-és községgazdálkodás feladatból(066020)</t>
  </si>
  <si>
    <t>Háziorvosi feladatok,  alapellátás(072111)</t>
  </si>
  <si>
    <t>Óvodai nevelés, ellátás működési TOP1.4.1 Bölcsőde férőhely kialakítása(091140)</t>
  </si>
  <si>
    <t>Gyermekétkeztetés köznevelési intézményben(096015)</t>
  </si>
  <si>
    <t>Gyermekétkeztetés bölcsödében(104035)</t>
  </si>
  <si>
    <t>Szünidei gyermekétkeztetés(104037)</t>
  </si>
  <si>
    <t>Települési támogatás kiadásai(107060)</t>
  </si>
  <si>
    <t>Önkormányzat által saját hatáskörben adott más ellátás(107060)</t>
  </si>
  <si>
    <t>Éven túli célhitel törlesztése(900060)</t>
  </si>
  <si>
    <t>Cofog/Feladat</t>
  </si>
  <si>
    <t>Országgyűlési képviselőválasztás</t>
  </si>
  <si>
    <t>Q</t>
  </si>
  <si>
    <t>Kamatmentes kölcsön</t>
  </si>
  <si>
    <t>Köztemető fenntartás(013320)</t>
  </si>
  <si>
    <t>Növénytermesztés, állattenyésztés és kapcsolódó szolgáltatások(042130)</t>
  </si>
  <si>
    <t>Zöldterület-kezelés(066010)</t>
  </si>
  <si>
    <t>Fizikoterápiás szolgáltatás(072450)</t>
  </si>
  <si>
    <t>Család és nővédelmi egészségügyi gondozás(074031)</t>
  </si>
  <si>
    <t>Ifjúság-egészségügyi gondozás(074032)</t>
  </si>
  <si>
    <t>Üdülői szálláshely-szolgáltatás és étkeztetés(081071)</t>
  </si>
  <si>
    <t>Civil szervezetek működési támogatása(084031)</t>
  </si>
  <si>
    <t>Közművelődés - hagyományos közösségi kulturális értékek gondozása(082092)</t>
  </si>
  <si>
    <t>Esélyegyenlőség elősegítését célzó tevékenységek és programok(107080)</t>
  </si>
  <si>
    <t>Önkormányzatok elszámolásai a központi költségvetéssel (018010)</t>
  </si>
  <si>
    <t>Gyermekek bölcsődei ellátása (Mini bölcsőde kialakítás pályázat) (104031)</t>
  </si>
  <si>
    <t>77.</t>
  </si>
  <si>
    <t>81.</t>
  </si>
  <si>
    <t>82.</t>
  </si>
  <si>
    <t>83.</t>
  </si>
  <si>
    <t>84.</t>
  </si>
  <si>
    <t>85.</t>
  </si>
  <si>
    <t>86.</t>
  </si>
  <si>
    <t>Felhalmozási célú támogatások államháztartáson kívülről</t>
  </si>
  <si>
    <t>Kötelező feladatok</t>
  </si>
  <si>
    <t>Időskorúak bentlakásos szoc. ell.(102023)</t>
  </si>
  <si>
    <t>Idősek nappali ellátása(102031)</t>
  </si>
  <si>
    <t>Idősek nappali ellátása demens(102032)</t>
  </si>
  <si>
    <t>Demens betegek tartós bentl. ellátása(102024)</t>
  </si>
  <si>
    <t>Házi segítségnyújtás(107052)</t>
  </si>
  <si>
    <t>Csorvás Polgármesteri Hivatal</t>
  </si>
  <si>
    <t xml:space="preserve"> Csorvás Város Önk. Óvodája és Bölcsődéje</t>
  </si>
  <si>
    <t xml:space="preserve"> Csorvás Város Önk. Egyesített Szociális Intézménye</t>
  </si>
  <si>
    <t>Közutak, hidak, alagutak üzemeltetése, fenntartása('045160)</t>
  </si>
  <si>
    <t>Víztermelés,-kezelés,-ellátás('063020)</t>
  </si>
  <si>
    <t>Óvoda</t>
  </si>
  <si>
    <t>Egyesített Szociális Intézmény</t>
  </si>
  <si>
    <t>Összesen többlet</t>
  </si>
  <si>
    <t>Államháztartáson belüli megelől. Visszafizetése(K914)</t>
  </si>
  <si>
    <t>Belföldi finanszírozás kiadásai</t>
  </si>
  <si>
    <t>KÖLTSÉGVETÉSI KIADÁSOK ÖSSZESEN:</t>
  </si>
  <si>
    <t>Beruházások (K6)</t>
  </si>
  <si>
    <t xml:space="preserve">Felhalmozási költségvetési kiadások </t>
  </si>
  <si>
    <t>Tartalékok (K513)</t>
  </si>
  <si>
    <t>Egyéb működési célú kiadások (K5)</t>
  </si>
  <si>
    <t>Ellátottak pénzbeli juttatásai (K4)</t>
  </si>
  <si>
    <t>Dologi kiadások (K3)</t>
  </si>
  <si>
    <t>Munkaadókat terhelő járulékok és szochó(K2)</t>
  </si>
  <si>
    <t>Személyi juttatások (K1)</t>
  </si>
  <si>
    <t>34.</t>
  </si>
  <si>
    <t>Működési célú költségvetési tám.és kieg. tám.(B115)</t>
  </si>
  <si>
    <t>Önkormányzatok kulturális feladatainak tám.(B114)</t>
  </si>
  <si>
    <t>Önk. szociális és gyermekjóléti felad. Tám.(B1132)</t>
  </si>
  <si>
    <t>Önk. szociális és gyermekjóléti felad. Tám.(B1131)</t>
  </si>
  <si>
    <t>Önkormányzatok egyes köznevelési feladatainak tám.(B112</t>
  </si>
  <si>
    <t>Helyi önkormányzatok működésének általános tám.(B111)</t>
  </si>
  <si>
    <t>adatok Forintban</t>
  </si>
  <si>
    <t>CSORVÁS VÁROS ÖNKORMÁNYZATA BERUHÁZÁSI ÉS FELÚJÍTÁSI KIADÁSAI</t>
  </si>
  <si>
    <t>Beruházás</t>
  </si>
  <si>
    <t>Eredeti</t>
  </si>
  <si>
    <t>Módosított</t>
  </si>
  <si>
    <t>sor.sz.</t>
  </si>
  <si>
    <t>Intézmény megnevezése</t>
  </si>
  <si>
    <t xml:space="preserve">Eredeti  </t>
  </si>
  <si>
    <t>Csorvási Polgármesteri Hivatal</t>
  </si>
  <si>
    <t>Csorvás Város Önkormányzatának Óvodája és Bölcsődéje</t>
  </si>
  <si>
    <t>Csorvás Város Önkormányzatának Egyesített Szociális Intézménye</t>
  </si>
  <si>
    <t>CSORVÁS VÁROS ÖNKORMÁNYZATA PÉNZESZKÖZ ÁTADÁSAI</t>
  </si>
  <si>
    <t>I.</t>
  </si>
  <si>
    <t>Működési célú visszatérítendő támogatások, kölcsönök nyújtása</t>
  </si>
  <si>
    <t>Orosházi Kistérségi Társulás működési költség</t>
  </si>
  <si>
    <t>Családsegítő-, és Gyermekjóléti Szolgálat működésének támogatása</t>
  </si>
  <si>
    <t>Központi Orvosi Ügyelet támogatása</t>
  </si>
  <si>
    <t>Jelzőrendszeres házi segítségnyújtás</t>
  </si>
  <si>
    <t>BURSA Hungarica ösztöndíj pályázat</t>
  </si>
  <si>
    <t>DAREH működési költség</t>
  </si>
  <si>
    <t>Közép-Békési Térség Ivóvízminőség-javító Önkormányzati működési hozzájárulás</t>
  </si>
  <si>
    <t>Csorvási Sportkör támogatása (32/2020. (XII.2.) Polgármesteri Határozat alapján 1 200 000 Ft emelés)</t>
  </si>
  <si>
    <t>Csorvási Fúvószenekar és majorette Alapítvány támogatása</t>
  </si>
  <si>
    <t>Iskolaegészségügyi támogatás</t>
  </si>
  <si>
    <t>Közművelődési, könyvtári és sportfeladatok támogatása</t>
  </si>
  <si>
    <t>Rákóczi Szövetség  támogatása 71/2020. (IX.30.) Kt. Határozat alapján 100 000 Ft/év</t>
  </si>
  <si>
    <t>Egyéb működési célú kiadások összesen:</t>
  </si>
  <si>
    <t>Egyéb felhalmozási célú kiadások</t>
  </si>
  <si>
    <t>Pénzeszköz átadások összesen:</t>
  </si>
  <si>
    <t>CSORVÁS VÁROS ÖNKORMÁNYZATA ÁLTALÁNOS, MŰKÖDÉSI-, ÉS FEJLESZTÉSI TARTALÉKAI</t>
  </si>
  <si>
    <t>Működési céltartalék</t>
  </si>
  <si>
    <t>Működési céltartalék összesen:</t>
  </si>
  <si>
    <t xml:space="preserve">Általános tartalék </t>
  </si>
  <si>
    <t>Fejlesztési tartalék összesen:</t>
  </si>
  <si>
    <t>Tartalékok mindösszesen:</t>
  </si>
  <si>
    <t>s.sz.</t>
  </si>
  <si>
    <t>M e g n e v e z é s</t>
  </si>
  <si>
    <t>I. Működési bevételek és kiadások</t>
  </si>
  <si>
    <t>Intézményi működési bevételek</t>
  </si>
  <si>
    <t>Működési célú átvett pénzeszközök államháztartáson kívülről</t>
  </si>
  <si>
    <t>Működési célú bev. Össz. (1+…4)</t>
  </si>
  <si>
    <t>Munkaadókat terhelő járulékok és szociális hozzájárulási adó</t>
  </si>
  <si>
    <t>Működési célú kiad. Össz. (6+…11)</t>
  </si>
  <si>
    <t>Működési hiány (5-12)</t>
  </si>
  <si>
    <t xml:space="preserve">Működési hiány finanszírozás belső forrásból </t>
  </si>
  <si>
    <t>II. Felhalmozási célú bevételek és kiadások</t>
  </si>
  <si>
    <t>Felhalmozási célú átvett pénzeszközök államháztartáson kívülről</t>
  </si>
  <si>
    <t>Felhalmozási célú bevételek össz. (15+…17)</t>
  </si>
  <si>
    <t>Fejlesztési céltartalék</t>
  </si>
  <si>
    <t>Finanszírozási célú műveletek (állami támogatás megelőlegezés)</t>
  </si>
  <si>
    <t>Felhalmozási célú kiadások össz.(19+...23)</t>
  </si>
  <si>
    <t>Felhalmozási hiány (18-24)</t>
  </si>
  <si>
    <t>Felhalmozási hiány finanszírozása belső forrásból</t>
  </si>
  <si>
    <t>Felhalmozási hiány finanszírozása külső forrásból</t>
  </si>
  <si>
    <t>Önkormányzat bevételei összesen:(5+14+18+26+27)</t>
  </si>
  <si>
    <t>Önkormányzat kiadásai összesen:(12+24)</t>
  </si>
  <si>
    <t>CSORVÁS VÁROS ÖNKORMÁNYZATA ADÓSSÁGÁNAK ÉS HITELÁLLOMÁNYÁNAK KIMUTATÁSA ÉS A TÖBB ÉVES KIHATÁSSAL JÁRÓ FELADATOK KIADÁSAI ÉVES BONTÁSBAN</t>
  </si>
  <si>
    <t xml:space="preserve">Hitel törlesztések </t>
  </si>
  <si>
    <t>Fejlesztési kiadások</t>
  </si>
  <si>
    <t>Összes kötelezettség:</t>
  </si>
  <si>
    <t>CSORVÁS VÁROS ÖNKORMÁNYZATA ELŐIRÁNYZAT FELHASZNÁLÁSI ÜTEMTERVE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</si>
  <si>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</si>
  <si>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</si>
  <si>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</si>
  <si>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</si>
  <si>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</si>
  <si>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</si>
  <si>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</si>
  <si>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</si>
  <si>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</si>
  <si>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</si>
  <si>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</si>
  <si>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</si>
  <si>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B e v é t e l e k</t>
  </si>
  <si>
    <t>Hitel, kölcsön felvétele</t>
  </si>
  <si>
    <t>B e v é t e l e k  összesen:</t>
  </si>
  <si>
    <t xml:space="preserve">K i a d á s o k </t>
  </si>
  <si>
    <t>Értékpapír vásárlása, visszavásárlása</t>
  </si>
  <si>
    <t>K i a d á s o k összesen.</t>
  </si>
  <si>
    <t>Intézmény finanszírozás</t>
  </si>
  <si>
    <t>Ssz.</t>
  </si>
  <si>
    <t>Saját forrás</t>
  </si>
  <si>
    <t>CSORVÁS VÁROS ÖNKORMÁNYZATA ÁLTAL NYÚJTOTT KEDVEZMÉNYEK</t>
  </si>
  <si>
    <t xml:space="preserve">Kedvezmény nélkül elérhető bevétel </t>
  </si>
  <si>
    <t xml:space="preserve">Kedvezmények összege     </t>
  </si>
  <si>
    <t>Helyi adó bevételek</t>
  </si>
  <si>
    <t>Kommunális adó kedvezmény</t>
  </si>
  <si>
    <t>Iparűzési adó kedvezmény</t>
  </si>
  <si>
    <t>CSORVÁS VÁROS ÖNKORMÁNYZATA 4 ÉVES PÉNZFORGALMI MÉRLEGE</t>
  </si>
  <si>
    <t>Rovat szám</t>
  </si>
  <si>
    <t>B E V É T E L E K</t>
  </si>
  <si>
    <t>B3</t>
  </si>
  <si>
    <t>B4</t>
  </si>
  <si>
    <t>B65</t>
  </si>
  <si>
    <t>B5</t>
  </si>
  <si>
    <t>B7</t>
  </si>
  <si>
    <t>B2</t>
  </si>
  <si>
    <t>B8131</t>
  </si>
  <si>
    <t>Államháztartáson belüli megelőlegezések bevétele</t>
  </si>
  <si>
    <t>B814</t>
  </si>
  <si>
    <t>Bevételek összesen:</t>
  </si>
  <si>
    <t>K1</t>
  </si>
  <si>
    <t>K2</t>
  </si>
  <si>
    <t>K3</t>
  </si>
  <si>
    <t>K4</t>
  </si>
  <si>
    <t>K5</t>
  </si>
  <si>
    <t>K6</t>
  </si>
  <si>
    <t>K7</t>
  </si>
  <si>
    <t>K8</t>
  </si>
  <si>
    <t>K912</t>
  </si>
  <si>
    <t>K513</t>
  </si>
  <si>
    <t>Államháztartáson belüli megelőlegezés kiadása</t>
  </si>
  <si>
    <t>K914</t>
  </si>
  <si>
    <t>CSORVÁS VÁROS ÖNKORMÁNYZATA SAJÁT BEVÉTELEINEK BEMUTATÁSA A 353/2011. (XII.30.) KORMÁNYRENDELET 2.§ (1) BEKEZDÉSE SZERINTI BONTÁSBAN</t>
  </si>
  <si>
    <t>Költségvetési év</t>
  </si>
  <si>
    <t>Saját bevétel</t>
  </si>
  <si>
    <t xml:space="preserve"> helyi adóból és a települési adóból származó bevétel</t>
  </si>
  <si>
    <t>az önkormányzati vagyon és az önkormányzatot megillető vagyoni értékű
jog értékesítéséből és hasznosításából származó bevétel (bérleti díj)</t>
  </si>
  <si>
    <t>az osztalék, a koncessziós díj és a hozambevétel</t>
  </si>
  <si>
    <t>a tárgyi eszköz és az immateriális jószág, részvény, részesedés, vállalat
értékesítéséből vagy privatizációból származó bevétel</t>
  </si>
  <si>
    <t>bírság-, pótlék- és díjbevétel</t>
  </si>
  <si>
    <t>a kezesség-, illetve garanciavállalással kapcsolatos megtérülés</t>
  </si>
  <si>
    <t>Saját bevétel összesen:</t>
  </si>
  <si>
    <t>I. hó</t>
  </si>
  <si>
    <t>II. hó</t>
  </si>
  <si>
    <t>III. hó</t>
  </si>
  <si>
    <t>IV. hó</t>
  </si>
  <si>
    <t>V. hó</t>
  </si>
  <si>
    <t xml:space="preserve">VIII.hó </t>
  </si>
  <si>
    <t>X. hó</t>
  </si>
  <si>
    <t>XI. hó</t>
  </si>
  <si>
    <t>XII. hó</t>
  </si>
  <si>
    <t>Nyitó pénzkészlet</t>
  </si>
  <si>
    <t>Bevételek</t>
  </si>
  <si>
    <t>Önkormányzat működési tám.</t>
  </si>
  <si>
    <t>Működési célú támog.áht-n b.</t>
  </si>
  <si>
    <t>Felh. célú átvett pénzeszk.</t>
  </si>
  <si>
    <t>Nyitó + Bev. össz.:</t>
  </si>
  <si>
    <t>Kiadások</t>
  </si>
  <si>
    <t>Személyi juttatás</t>
  </si>
  <si>
    <t>Munkaadókat terhelő járulék.</t>
  </si>
  <si>
    <t>Egyéb működési kiadás</t>
  </si>
  <si>
    <t>Felújítás, berzházás</t>
  </si>
  <si>
    <t>Egyéb felhalmozási kiadás</t>
  </si>
  <si>
    <t>Állami támog.megelőleg.vfiz.</t>
  </si>
  <si>
    <t>Kiadások összesen:</t>
  </si>
  <si>
    <t>Záró pénzkészlet</t>
  </si>
  <si>
    <t>Bizottságok nem képviselő tagjai</t>
  </si>
  <si>
    <t>Alpolgármester, önkormányzati képviselő</t>
  </si>
  <si>
    <t>Mindösszesen</t>
  </si>
  <si>
    <t>Csorvás Város Önkormányzata</t>
  </si>
  <si>
    <t>Közfoglalkoztatott</t>
  </si>
  <si>
    <t>Köztisztviselő</t>
  </si>
  <si>
    <t>Intézmény</t>
  </si>
  <si>
    <t>Engedélyezett álláshely/Foglalkoztatotti létszám</t>
  </si>
  <si>
    <t>Fő</t>
  </si>
  <si>
    <t>CSORVÁS VÁROS ÖNKORMÁNYZATA ÉS KÖLTSÉGVETÉSI SZERVEI ÁLTAL FOGL. LÉTSZÁMADATAI</t>
  </si>
  <si>
    <t>Önkormányzati igazgatás('011130)</t>
  </si>
  <si>
    <t>Adatok  Ft-ban</t>
  </si>
  <si>
    <t>Egyesített Szociális Intézmény-egyéb tárgyi eszközök</t>
  </si>
  <si>
    <t>Adatok Ft-ban</t>
  </si>
  <si>
    <t>Felújtás</t>
  </si>
  <si>
    <t>Összesen felhalmozási kiadások:</t>
  </si>
  <si>
    <t>sor szám</t>
  </si>
  <si>
    <t>Eredeti előirányzat</t>
  </si>
  <si>
    <t>Módosított előirányzat</t>
  </si>
  <si>
    <t>33.</t>
  </si>
  <si>
    <t>Maradvány igénybev.</t>
  </si>
  <si>
    <t>2024      terv</t>
  </si>
  <si>
    <t>B1</t>
  </si>
  <si>
    <t>CSORVÁS VÁROS ÖNKORMÁNYZATA ÉS KÖLTSÉGVETÉSI SZERVEI PÉNZELLÁTÁSA</t>
  </si>
  <si>
    <t xml:space="preserve">Likviditási ütemterv </t>
  </si>
  <si>
    <t>Csorváson működő önszerveződő közösségek támogatása</t>
  </si>
  <si>
    <t>KÖLTSÉGVETÉSI, FINANSZÍROZÁSI BEVÉTELEK ÉS KIADÁSOK EGYENLEGE</t>
  </si>
  <si>
    <t>Kormányzati funkció</t>
  </si>
  <si>
    <t>CSORVÁS VÁROS ÖNKORMÁNYZATA EURÓPAI UNIÓS FORRÁSBÓL MEGVALÓSULÓ PROJEKTEK BEVÉTELEI ÉS KIADÁSAI, EU-S PROJEKTEKHEZ TÖRTÉNŐ HOZZÁJÁRULÁSOK</t>
  </si>
  <si>
    <t>Önkormányzatok elszámolásai a központi költségvetéssel('011810)</t>
  </si>
  <si>
    <t>Lakóingatlan bérbeadás, üzemeltetés('013350)</t>
  </si>
  <si>
    <t>Hosszabb időtartamú közfoglalkoztatás('041233)</t>
  </si>
  <si>
    <t>Növénytermesztés, állattenyésztés és kapcsolódó szolgáltatások('042130)</t>
  </si>
  <si>
    <t>Máshova nem sorolt gazdasági ügyek(049010)</t>
  </si>
  <si>
    <t>Településfejlesztési projektek('062020)</t>
  </si>
  <si>
    <t>Város-,községgazd. Egyéb szolg.('066020)</t>
  </si>
  <si>
    <t>Család és nővédelmi egészségügyi gondozás('074031)</t>
  </si>
  <si>
    <t>Ifjúság-egészségügyi gondozás('074032)</t>
  </si>
  <si>
    <t>Üdülői szálláshely-szolgáltatás és étkeztetés('081071)</t>
  </si>
  <si>
    <t>Gyermekétkeztetés köznevelési intézményben('096015)</t>
  </si>
  <si>
    <t>Önkormányzatok funkcióra nem sorolható bevételei államháztartáson kívülről(900020)</t>
  </si>
  <si>
    <t>Felhalmozási célú önkormányzati támogatások(B21)</t>
  </si>
  <si>
    <t>Óvodai nevelés, ellátás('091110)</t>
  </si>
  <si>
    <t>Sajátos nevelési igényű gyermekek óvodai nevelésének, ellátásának szakmai feladatai('091120)</t>
  </si>
  <si>
    <t>Gyermekétkeztetés köznevelési intézményben ('096015)</t>
  </si>
  <si>
    <t>Gyermekek bölcsődében és mini bölcsődében történő ellátása (104031)</t>
  </si>
  <si>
    <t>Gyermekétkeztetés bölcsődében, fogyatékosok nappali intézményében (104035)</t>
  </si>
  <si>
    <t>Óvodai nevelés, ellátás működtetési feladatai ('091140)</t>
  </si>
  <si>
    <t>Közutak, hidak,aklagutak üzemeltetése, fenntartása(045160)</t>
  </si>
  <si>
    <t>Időskorúak bentlakásos szoc. ell. (102023)</t>
  </si>
  <si>
    <t>Demens betegek tartós bentlakásos ellátása(102024)</t>
  </si>
  <si>
    <t>Idősek nappali ellátásademens(102032)</t>
  </si>
  <si>
    <t>Szociális étkeztetés(107051)</t>
  </si>
  <si>
    <t>2022. évi eredeti ei.</t>
  </si>
  <si>
    <t>2022. 
mód ei.</t>
  </si>
  <si>
    <t>Támogatási célú finanszírozási műveletek(018030)</t>
  </si>
  <si>
    <t>Óvodai nevelés, ellátás ( '091110)</t>
  </si>
  <si>
    <t>Óvodai nevelés, működési ( '091140)</t>
  </si>
  <si>
    <t>Gyermekétkeztetés bőlcsődében (104035)</t>
  </si>
  <si>
    <t>Gyermekek bölcsődében és minibölcsődében ellátása (104031)</t>
  </si>
  <si>
    <t>2022 évi eredeti ei.</t>
  </si>
  <si>
    <t>Hosszabb időtart.közfogl.('041233)</t>
  </si>
  <si>
    <t>Mezőgazdasági támogatások(042120)</t>
  </si>
  <si>
    <t>Településfejlesztési projektek  (062020)</t>
  </si>
  <si>
    <t>Az Önkormányzat 2022. évi költségvetésének bevételei:</t>
  </si>
  <si>
    <t>Közmunkaprogramban részt vevő :</t>
  </si>
  <si>
    <t>18. melléklet az önkormányzat 2022. évi költségvetésról szóló ../2022. (….) önkormányzati rendelethez</t>
  </si>
  <si>
    <t>2025      terv</t>
  </si>
  <si>
    <t>Önkormányzat (Polgármesteri hivatal)épület. Felújtása</t>
  </si>
  <si>
    <t>MFP-ÖTIK/2021.3284944660 -Edison klub felújtása</t>
  </si>
  <si>
    <t>Önkormányzat-egyéb tárgyi eszközök beszerzése</t>
  </si>
  <si>
    <t>Egyéb működési célú támogatások -ifjúság-egészségügyi gondozás</t>
  </si>
  <si>
    <t>Egyéb kölcsön visszatérítése</t>
  </si>
  <si>
    <t>Működési c. átvet  p. eszközök</t>
  </si>
  <si>
    <t>Felhalmozási háztartástól visszafizetése</t>
  </si>
  <si>
    <t>Működési célú kölcsőn vissza államháztartáson kívülről</t>
  </si>
  <si>
    <t>Pályázat önerőre használható tartalék:</t>
  </si>
  <si>
    <t>Háztartástól kapott pénz</t>
  </si>
  <si>
    <t>Állami támogatás</t>
  </si>
  <si>
    <t xml:space="preserve"> adatok Ft-ban</t>
  </si>
  <si>
    <t>Költségvetési hiány, többlet (költségvetési bevételek 27. sor -
 költségvetési kiadások 18. sor) (+/-)</t>
  </si>
  <si>
    <t>Finanszírozási bevételek kiadások egyenlege (finanszírozási bevételek 35. sor - finanszírozási kiadások 29 sor) (+/-)</t>
  </si>
  <si>
    <t>Csorvás Város Önkormányzata , intézményei és összesen kötelező, önként vállalt-és államigazgatási feladatok   kormányzati funkcióként 
forintban</t>
  </si>
  <si>
    <t>KÖLTSÉGVETÉSI ÉS FINANSZÍROZÁSI BEVÉTELEK
ÖSSZESEN: (27.+35.)</t>
  </si>
  <si>
    <t>Működési költségvetés kiadásai (1-6)</t>
  </si>
  <si>
    <t>Tartalékbóll: Általános tartalék</t>
  </si>
  <si>
    <t>Beruházás-ből EU- forrásból megvalósuló beruházás</t>
  </si>
  <si>
    <t>felújtás-ból EU- forrásból megvalósuló felújítás (K7)</t>
  </si>
  <si>
    <t>ből Egyéb felhalmozási kiadás ÁHT-n belülre</t>
  </si>
  <si>
    <t>FINANSZÍROZÁSI KIADÁSOK ÖSSZESEN: (25-28.)</t>
  </si>
  <si>
    <t>KIADÁSOK ÖSSZESEN: (7+18+29)</t>
  </si>
  <si>
    <t>1. melléklet az önkormányzat 2023. évi költségvetésról szóló ../2023. (…....) 
önkormányzati rendelethez</t>
  </si>
  <si>
    <t>Az Önkormányzat 2023. évi költségvetési 
bevételei és kiadásai mérlegét jogcímek szerint</t>
  </si>
  <si>
    <t>2023. évi 
előirányzat</t>
  </si>
  <si>
    <t>2023. évi
mód. előirányzat</t>
  </si>
  <si>
    <t>2. melléklet az önkormányzat 2023. évi költségvetésról szóló ../2023. (…...) önkormányzati rendelethez</t>
  </si>
  <si>
    <t xml:space="preserve">Csorvás Város Önkormányzat 2023 évi bevételeinek alakulása -kormányzati funkcióként </t>
  </si>
  <si>
    <t>2023. évi előirányzat</t>
  </si>
  <si>
    <t>2023. 
mód ei.</t>
  </si>
  <si>
    <t>3. melléklet az önkormányzat 2023. évi költségvetésról szóló ../2023. (…..) önkormányzati rendelethez</t>
  </si>
  <si>
    <t>Csorvás Város Önkormányzata 2023. évi bevételeinek alakulása - Csorvási Polgármesteri Hivatal 
forintban</t>
  </si>
  <si>
    <t>2023. évi eredeti ei.</t>
  </si>
  <si>
    <t xml:space="preserve">Csorvás Város Önkormányzatának Egyesített Szociális Intézménye 2023. évi bevételeinek alakulása                                                                                                              </t>
  </si>
  <si>
    <t>4.  melléklet az önkormányzat 2023 évi költségvetésról szóló .../2023. (…..) önkormányzati rendelethez</t>
  </si>
  <si>
    <t>Csorvás Város Önkormányzatának Óvodája és Bölcsődéje 2023. évi bevételeinek alakulása
forintban</t>
  </si>
  <si>
    <t>5.  melléklet az önkormányzat 2023. évi költségvetésról szóló ../2023. (…..) önkormányzati rendelethez</t>
  </si>
  <si>
    <t>6.  melléklet az önkormányzat 2023. évi költségvetésról szóló ../2023. (....) önkormányzati rendelethez</t>
  </si>
  <si>
    <t>2023. előirányzat</t>
  </si>
  <si>
    <t>2023. 
előirányzat</t>
  </si>
  <si>
    <t>7.  melléklet az önkormányzat 2023. évi költségvetésról szóló ../2023. (…....) önkormányzati rendelethez</t>
  </si>
  <si>
    <t>Csorvási Polgármesteri Hivatal 2023. évi kiadások kiemelt előirányzatonként
forintban</t>
  </si>
  <si>
    <t>8. melléklet az önkormányzat 2023. évi költségvetésról szóló ../2023. (…..) önkormányzati rendelethez</t>
  </si>
  <si>
    <t>Csorvás Város Önkormányzatának Egyesített Szociális Intézménye 2023. évi kiadások kiemelt előirányzatonként
forintban</t>
  </si>
  <si>
    <t>2023 évi eredeti ei.</t>
  </si>
  <si>
    <t xml:space="preserve">9. melléklet az Önkormányzat 2023. évi költségvetéséről szóló ../2023. (....) önkormányzati  rendelethez </t>
  </si>
  <si>
    <t>Csorvás Város Önkormányzatának Óvodája és Bölcsődéje 2023. évi kiadások kiemelt előirányzatonként
forintban</t>
  </si>
  <si>
    <t>10. melléklet az önkormányzat 2023. évi költségvetésról szóló ../2023. (…...) önkormányzati rendelethez</t>
  </si>
  <si>
    <t>11. melléklet az önkormányzat 2023. évi költségvetésról szóló ../2023. (…..) önkormányzati rendelethez</t>
  </si>
  <si>
    <t>12. melléklet az önkormányzat 2023. évi költségvetésról szóló ../2023. (…...) önkormányzati rendelethez</t>
  </si>
  <si>
    <t>13. melléklet az önkormányzat 2023. évi költségvetésról szóló .../2023. (…...) önkormányzati rendelethez</t>
  </si>
  <si>
    <t>2023.évi Eredeti előirányzat</t>
  </si>
  <si>
    <t>2023.évi Módosított előirányzat</t>
  </si>
  <si>
    <t>14. melléklet az önkormányzat 2023. évi költségvetésról szóló .../2023. (…..) önkormányzati rendelethez</t>
  </si>
  <si>
    <t>15. mellékletaz önkormányzat 2023. évi költségvetésról szóló ../2023. (…..) önkormányzati rendelethez</t>
  </si>
  <si>
    <t>CSORVÁS VÁROS ÖNKORMÁNYZATA MŰKÖDÉSI ÉS FEJLESZTÉSI CÉLÚ BEVÉTELEK ÉS KIADÁSOK ALAKULÁSÁT BEMUTATÓ MÉRLEG 2023-2026 IDŐSZAKRA</t>
  </si>
  <si>
    <t>16. melléklet az önkormányzat 2023. évi költségvetésról szóló ../2023. (…...) önkormányzati rendelethez</t>
  </si>
  <si>
    <t>17. melléklet az önkormányzat 2023. évi költségvetésról szóló ../2023. (…...) önkormányzati rendelethez</t>
  </si>
  <si>
    <t>Külterületi VP-pályázat</t>
  </si>
  <si>
    <t>19. melléklet az önkormányzat 2023. évi költségvetésról szóló ../2023. (…...) önkormányzati rendelethez</t>
  </si>
  <si>
    <t>2023.évi tervezett bevétel</t>
  </si>
  <si>
    <t>20. melléklet az Önkormányzat 2023. évi költségvetéséről szóló ../2023. (…...) önkormányzati rendelethez</t>
  </si>
  <si>
    <t>2023    terv</t>
  </si>
  <si>
    <t>2026      terv</t>
  </si>
  <si>
    <t>21. melléklet az önkormányzat 2023. évi költségvetésról szóló ../2023. (…..) önkormányzati rendelethez</t>
  </si>
  <si>
    <t>22. melléklet az önkormányzat 2023. évi költségvetésról szóló ../2023. (…..) önkormányzati rendelethez</t>
  </si>
  <si>
    <t>Támogatási c. fin. Műveletek('018030)</t>
  </si>
  <si>
    <t>Állami támogatások és megelőlegezések  visszafizetése('018030)</t>
  </si>
  <si>
    <t>Máshova nem elszámolt kiadások ('049010)</t>
  </si>
  <si>
    <t>Könyvtári állomány gyarapítása(082042)</t>
  </si>
  <si>
    <t>VP-Külterületi útak építése</t>
  </si>
  <si>
    <t>TOP-1.4.1-19-BSI-2019-00014 Mini bölcsőde-eszközök beszerzése</t>
  </si>
  <si>
    <t>MFP-ÖTIK/2021.3284982176 -Városháza felújtása</t>
  </si>
  <si>
    <t>KEHOP-2.2.2-15-2021-00156(Szennyviz telep fejlesztése)</t>
  </si>
  <si>
    <t>Konyha felújtása(önerő)</t>
  </si>
  <si>
    <t>Közfoglalkoztatási hosszabb idő foglalkoztatási pályázat önerő 10%(2023.03.01-2023.12.31)</t>
  </si>
  <si>
    <t xml:space="preserve">Felhalmozási.háztatrástól  bev. </t>
  </si>
  <si>
    <t>KEHOP-2.2.2-15-00156(szennyvíztisztitó telep fejlesztése)</t>
  </si>
  <si>
    <t>Közalkalmazot</t>
  </si>
  <si>
    <t>Egészségügyi szolgálati jogviszony</t>
  </si>
  <si>
    <t xml:space="preserve">Munka törvénykönyves </t>
  </si>
  <si>
    <t>Államháztartáson belüli megelőleg.teljesítése</t>
  </si>
  <si>
    <t>Elvonások és befizetések(2019.évi belterületi utak pályázat visszafizetése)</t>
  </si>
  <si>
    <t>Szennyviz település rekonstrukció</t>
  </si>
  <si>
    <t xml:space="preserve">Államháztartáson belüli megelőlegezések </t>
  </si>
  <si>
    <t>Átfogó tervezési és statisztikai szolgáltatások(013210)</t>
  </si>
  <si>
    <t>Önkormányzatok finanszirozások ('018030)</t>
  </si>
  <si>
    <t>Magánszemélyek kommunális adója(B34)</t>
  </si>
  <si>
    <t>Értékesítési és forgalmi adók (iparűzési adó)(B35)</t>
  </si>
  <si>
    <t>Egyéb bírság bevételei(B36)</t>
  </si>
  <si>
    <t>Egyéb közhatalmi bevételek(B36)</t>
  </si>
  <si>
    <t>Működési bevételek (B4)</t>
  </si>
  <si>
    <t>Felhalmozási bevételek(B25)</t>
  </si>
  <si>
    <t>Működési célú átvett pénzeszközök(B65)</t>
  </si>
  <si>
    <t>Előző évi költségvetési maradvány igénybe vétele(B8131)</t>
  </si>
  <si>
    <t>Államháztartáson belüli megelőlegezések(B814)</t>
  </si>
  <si>
    <t>Elszámolásból származó bevételek(B116)</t>
  </si>
  <si>
    <t>Egyéb felhalmozási célú támogatások(B21)</t>
  </si>
  <si>
    <t>Szennyvíz gyűjtése,tisztítása('052020)</t>
  </si>
  <si>
    <t>Mezőgazdasági támogatások('042120)</t>
  </si>
  <si>
    <t xml:space="preserve">Közmunkaprogramban részt vevő </t>
  </si>
  <si>
    <t>Közfogl. Bér('041233)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</si>
</sst>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_-* #,##0.00\ _F_t_-;\-* #,##0.00\ _F_t_-;_-* &quot;-&quot;??\ _F_t_-;_-@_-"/>
    <numFmt numFmtId="165" formatCode="#,##0.000"/>
    <numFmt numFmtId="166" formatCode="_-* #,##0_-;\-* #,##0_-;_-* &quot;-&quot;??_-;_-@_-"/>
    <numFmt numFmtId="167" formatCode="#\ ##0"/>
    <numFmt numFmtId="168" formatCode="#,"/>
    <numFmt numFmtId="169" formatCode="#"/>
    <numFmt numFmtId="170" formatCode="0\ 000"/>
    <numFmt numFmtId="171" formatCode="#,##0\ _F_t"/>
    <numFmt numFmtId="172" formatCode="#,##0.0"/>
  </numFmts>
  <fonts count="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  <font>
      <b/>
      <sz val="10"/>
      <color rgb="FF00B05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sz val="10"/>
      <color indexed="8"/>
      <name val="Arial"/>
      <family val="2"/>
    </font>
    <font>
      <b/>
      <sz val="11"/>
      <color rgb="FF000000"/>
      <name val="Arial"/>
      <family val="2"/>
      <charset val="238"/>
    </font>
    <font>
      <b/>
      <sz val="10"/>
      <color indexed="8"/>
      <name val="Arial"/>
      <family val="2"/>
    </font>
    <font>
      <sz val="12"/>
      <color rgb="FF000000"/>
      <name val="Arial"/>
      <family val="2"/>
    </font>
    <font>
      <sz val="9"/>
      <name val="Times New Roman"/>
      <family val="1"/>
      <charset val="238"/>
    </font>
    <font>
      <b/>
      <sz val="13"/>
      <name val="Times New Roman"/>
      <family val="1"/>
      <charset val="238"/>
    </font>
    <font>
      <sz val="10"/>
      <name val="MS Sans Serif"/>
      <family val="2"/>
      <charset val="238"/>
    </font>
    <font>
      <sz val="10"/>
      <color indexed="10"/>
      <name val="Times New Roman"/>
      <family val="1"/>
      <charset val="238"/>
    </font>
    <font>
      <b/>
      <u/>
      <sz val="10"/>
      <name val="Times New Roman"/>
      <family val="1"/>
      <charset val="238"/>
    </font>
    <font>
      <i/>
      <u/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Terminal"/>
      <family val="3"/>
      <charset val="255"/>
    </font>
    <font>
      <b/>
      <sz val="10"/>
      <name val="Terminal"/>
      <family val="3"/>
      <charset val="255"/>
    </font>
    <font>
      <b/>
      <sz val="10"/>
      <name val="Times New Roman CE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u/>
      <sz val="10"/>
      <name val="Times New Roman CE"/>
      <family val="1"/>
      <charset val="238"/>
    </font>
    <font>
      <u/>
      <sz val="10"/>
      <name val="MS Sans Serif"/>
      <family val="2"/>
      <charset val="238"/>
    </font>
    <font>
      <b/>
      <sz val="10"/>
      <name val="Arial"/>
      <family val="2"/>
      <charset val="238"/>
    </font>
    <font>
      <u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Arial"/>
      <family val="2"/>
      <charset val="238"/>
    </font>
    <font>
      <sz val="9"/>
      <name val="Times New Roman CE"/>
      <family val="1"/>
      <charset val="238"/>
    </font>
    <font>
      <sz val="8"/>
      <name val="Times New Roman"/>
      <family val="1"/>
      <charset val="238"/>
    </font>
    <font>
      <b/>
      <u/>
      <sz val="9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u/>
      <sz val="12"/>
      <name val="Times New Roman"/>
      <family val="1"/>
      <charset val="238"/>
    </font>
    <font>
      <u/>
      <sz val="12"/>
      <name val="Times New Roman"/>
      <family val="1"/>
      <charset val="238"/>
    </font>
    <font>
      <b/>
      <sz val="9"/>
      <name val="Times New Roman CE"/>
      <family val="1"/>
      <charset val="238"/>
    </font>
    <font>
      <sz val="9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sz val="10"/>
      <color rgb="FF000000"/>
      <name val="Arial CE"/>
      <family val="2"/>
      <charset val="238"/>
    </font>
    <font>
      <b/>
      <sz val="10"/>
      <color indexed="8"/>
      <name val="Times New Roman"/>
      <family val="1"/>
      <charset val="238"/>
    </font>
    <font>
      <b/>
      <sz val="8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indexed="8"/>
      <name val="Arial CE"/>
      <family val="2"/>
      <charset val="238"/>
    </font>
    <font>
      <sz val="8"/>
      <color rgb="FF000000"/>
      <name val="Arial"/>
      <family val="2"/>
    </font>
    <font>
      <b/>
      <sz val="14"/>
      <color rgb="FF000000"/>
      <name val="Arial"/>
      <family val="2"/>
      <charset val="238"/>
    </font>
    <font>
      <sz val="14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sz val="16"/>
      <name val="Times New Roman"/>
      <family val="1"/>
      <charset val="238"/>
    </font>
    <font>
      <sz val="10"/>
      <name val="Arial"/>
      <family val="2"/>
      <charset val="238"/>
    </font>
    <font>
      <i/>
      <sz val="10"/>
      <color theme="1"/>
      <name val="Times New Roman"/>
      <family val="1"/>
      <charset val="238"/>
    </font>
    <font>
      <sz val="10"/>
      <color rgb="FFC0000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7" fillId="0" borderId="0"/>
    <xf numFmtId="164" fontId="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32" fillId="0" borderId="0"/>
    <xf numFmtId="0" fontId="38" fillId="0" borderId="0"/>
    <xf numFmtId="0" fontId="4" fillId="0" borderId="0"/>
    <xf numFmtId="0" fontId="32" fillId="0" borderId="0"/>
    <xf numFmtId="43" fontId="40" fillId="0" borderId="0" applyFont="0" applyFill="0" applyBorder="0" applyAlignment="0" applyProtection="0"/>
    <xf numFmtId="0" fontId="43" fillId="0" borderId="0"/>
    <xf numFmtId="9" fontId="45" fillId="0" borderId="0" applyFont="0" applyFill="0" applyBorder="0" applyAlignment="0" applyProtection="0"/>
    <xf numFmtId="0" fontId="32" fillId="0" borderId="0"/>
    <xf numFmtId="0" fontId="51" fillId="0" borderId="0"/>
    <xf numFmtId="0" fontId="32" fillId="0" borderId="0"/>
    <xf numFmtId="0" fontId="32" fillId="0" borderId="0"/>
    <xf numFmtId="0" fontId="78" fillId="0" borderId="0"/>
    <xf numFmtId="0" fontId="90" fillId="0" borderId="0"/>
  </cellStyleXfs>
  <cellXfs count="702">
    <xf numFmtId="0" fontId="0" fillId="0" borderId="0" xfId="0"/>
    <xf numFmtId="0" fontId="11" fillId="0" borderId="1" xfId="1" applyFont="1" applyBorder="1" applyAlignment="1">
      <alignment horizontal="center"/>
    </xf>
    <xf numFmtId="0" fontId="15" fillId="0" borderId="1" xfId="1" applyFont="1" applyBorder="1" applyAlignment="1">
      <alignment vertical="center"/>
    </xf>
    <xf numFmtId="0" fontId="10" fillId="0" borderId="0" xfId="1" applyFont="1"/>
    <xf numFmtId="0" fontId="24" fillId="0" borderId="1" xfId="5" applyFont="1" applyBorder="1" applyAlignment="1">
      <alignment vertical="center"/>
    </xf>
    <xf numFmtId="0" fontId="25" fillId="0" borderId="1" xfId="5" applyFont="1" applyBorder="1" applyAlignment="1">
      <alignment horizontal="center"/>
    </xf>
    <xf numFmtId="0" fontId="16" fillId="0" borderId="1" xfId="5" applyFont="1" applyBorder="1" applyAlignment="1">
      <alignment vertical="center"/>
    </xf>
    <xf numFmtId="3" fontId="29" fillId="0" borderId="1" xfId="5" applyNumberFormat="1" applyFont="1" applyBorder="1" applyAlignment="1">
      <alignment horizontal="right" vertical="center"/>
    </xf>
    <xf numFmtId="3" fontId="29" fillId="0" borderId="1" xfId="5" applyNumberFormat="1" applyFont="1" applyBorder="1" applyAlignment="1">
      <alignment horizontal="right" vertical="center" wrapText="1"/>
    </xf>
    <xf numFmtId="0" fontId="22" fillId="0" borderId="0" xfId="5" applyFont="1"/>
    <xf numFmtId="0" fontId="16" fillId="2" borderId="1" xfId="5" applyFont="1" applyFill="1" applyBorder="1" applyAlignment="1">
      <alignment vertical="center"/>
    </xf>
    <xf numFmtId="0" fontId="22" fillId="0" borderId="1" xfId="5" applyFont="1" applyBorder="1" applyAlignment="1">
      <alignment horizontal="center"/>
    </xf>
    <xf numFmtId="0" fontId="27" fillId="0" borderId="1" xfId="5" applyFont="1" applyBorder="1" applyAlignment="1">
      <alignment horizontal="center" wrapText="1"/>
    </xf>
    <xf numFmtId="0" fontId="28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 wrapText="1"/>
    </xf>
    <xf numFmtId="0" fontId="22" fillId="0" borderId="1" xfId="5" applyFont="1" applyBorder="1" applyAlignment="1">
      <alignment horizontal="center" vertical="center" wrapText="1"/>
    </xf>
    <xf numFmtId="0" fontId="22" fillId="0" borderId="1" xfId="5" applyFont="1" applyBorder="1"/>
    <xf numFmtId="0" fontId="27" fillId="0" borderId="1" xfId="5" applyFont="1" applyBorder="1" applyAlignment="1">
      <alignment horizontal="center"/>
    </xf>
    <xf numFmtId="0" fontId="29" fillId="0" borderId="1" xfId="5" applyFont="1" applyBorder="1" applyAlignment="1">
      <alignment vertical="center"/>
    </xf>
    <xf numFmtId="0" fontId="29" fillId="0" borderId="0" xfId="5" applyFont="1"/>
    <xf numFmtId="0" fontId="22" fillId="0" borderId="1" xfId="5" applyFont="1" applyBorder="1" applyAlignment="1">
      <alignment vertical="center"/>
    </xf>
    <xf numFmtId="3" fontId="22" fillId="0" borderId="0" xfId="5" applyNumberFormat="1" applyFont="1"/>
    <xf numFmtId="0" fontId="29" fillId="0" borderId="1" xfId="5" applyFont="1" applyBorder="1"/>
    <xf numFmtId="0" fontId="10" fillId="0" borderId="1" xfId="1" applyFont="1" applyBorder="1"/>
    <xf numFmtId="0" fontId="1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/>
    </xf>
    <xf numFmtId="0" fontId="14" fillId="0" borderId="1" xfId="1" applyFont="1" applyBorder="1" applyAlignment="1">
      <alignment vertical="center"/>
    </xf>
    <xf numFmtId="3" fontId="14" fillId="0" borderId="0" xfId="1" applyNumberFormat="1" applyFont="1" applyAlignment="1">
      <alignment horizontal="right" vertical="center" wrapText="1"/>
    </xf>
    <xf numFmtId="0" fontId="14" fillId="0" borderId="0" xfId="1" applyFont="1"/>
    <xf numFmtId="0" fontId="10" fillId="0" borderId="1" xfId="1" applyFont="1" applyBorder="1" applyAlignment="1">
      <alignment vertical="center"/>
    </xf>
    <xf numFmtId="0" fontId="14" fillId="0" borderId="1" xfId="1" applyFont="1" applyBorder="1"/>
    <xf numFmtId="3" fontId="29" fillId="0" borderId="0" xfId="5" applyNumberFormat="1" applyFont="1"/>
    <xf numFmtId="165" fontId="10" fillId="0" borderId="0" xfId="1" applyNumberFormat="1" applyFont="1"/>
    <xf numFmtId="165" fontId="29" fillId="0" borderId="1" xfId="5" applyNumberFormat="1" applyFont="1" applyBorder="1" applyAlignment="1">
      <alignment horizontal="right" vertical="center"/>
    </xf>
    <xf numFmtId="165" fontId="29" fillId="0" borderId="1" xfId="5" applyNumberFormat="1" applyFont="1" applyBorder="1" applyAlignment="1">
      <alignment horizontal="right" vertical="center" wrapText="1"/>
    </xf>
    <xf numFmtId="165" fontId="29" fillId="0" borderId="1" xfId="5" applyNumberFormat="1" applyFont="1" applyBorder="1"/>
    <xf numFmtId="0" fontId="16" fillId="0" borderId="1" xfId="5" applyFont="1" applyBorder="1" applyAlignment="1">
      <alignment vertical="center" wrapText="1"/>
    </xf>
    <xf numFmtId="3" fontId="29" fillId="0" borderId="1" xfId="5" applyNumberFormat="1" applyFont="1" applyBorder="1"/>
    <xf numFmtId="0" fontId="29" fillId="0" borderId="1" xfId="5" applyFont="1" applyBorder="1" applyAlignment="1">
      <alignment horizontal="center"/>
    </xf>
    <xf numFmtId="0" fontId="31" fillId="0" borderId="1" xfId="5" applyFont="1" applyBorder="1" applyAlignment="1">
      <alignment horizontal="left" vertical="center"/>
    </xf>
    <xf numFmtId="0" fontId="28" fillId="0" borderId="1" xfId="5" applyFont="1" applyBorder="1" applyAlignment="1">
      <alignment horizontal="left" vertical="center"/>
    </xf>
    <xf numFmtId="3" fontId="9" fillId="0" borderId="1" xfId="1" applyNumberFormat="1" applyFont="1" applyBorder="1" applyAlignment="1">
      <alignment vertical="center"/>
    </xf>
    <xf numFmtId="0" fontId="10" fillId="0" borderId="0" xfId="5" applyFont="1"/>
    <xf numFmtId="0" fontId="11" fillId="0" borderId="1" xfId="5" applyFont="1" applyBorder="1" applyAlignment="1">
      <alignment horizontal="center"/>
    </xf>
    <xf numFmtId="0" fontId="13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/>
    </xf>
    <xf numFmtId="0" fontId="21" fillId="0" borderId="1" xfId="5" applyFont="1" applyBorder="1" applyAlignment="1">
      <alignment horizontal="center" vertical="center" wrapText="1"/>
    </xf>
    <xf numFmtId="0" fontId="23" fillId="0" borderId="1" xfId="5" applyFont="1" applyBorder="1" applyAlignment="1">
      <alignment vertical="center"/>
    </xf>
    <xf numFmtId="165" fontId="23" fillId="0" borderId="1" xfId="5" applyNumberFormat="1" applyFont="1" applyBorder="1" applyAlignment="1">
      <alignment vertical="center"/>
    </xf>
    <xf numFmtId="0" fontId="10" fillId="0" borderId="1" xfId="5" applyFont="1" applyBorder="1"/>
    <xf numFmtId="0" fontId="6" fillId="0" borderId="0" xfId="5"/>
    <xf numFmtId="3" fontId="6" fillId="0" borderId="0" xfId="5" applyNumberFormat="1"/>
    <xf numFmtId="0" fontId="11" fillId="0" borderId="1" xfId="5" applyFont="1" applyBorder="1" applyAlignment="1">
      <alignment horizontal="center" wrapText="1"/>
    </xf>
    <xf numFmtId="0" fontId="6" fillId="0" borderId="1" xfId="5" applyBorder="1"/>
    <xf numFmtId="0" fontId="14" fillId="0" borderId="1" xfId="5" applyFont="1" applyBorder="1" applyAlignment="1">
      <alignment horizontal="center"/>
    </xf>
    <xf numFmtId="0" fontId="13" fillId="0" borderId="1" xfId="5" applyFont="1" applyBorder="1" applyAlignment="1">
      <alignment horizontal="center" wrapText="1"/>
    </xf>
    <xf numFmtId="0" fontId="18" fillId="0" borderId="0" xfId="5" applyFont="1"/>
    <xf numFmtId="0" fontId="21" fillId="0" borderId="1" xfId="5" applyFont="1" applyBorder="1" applyAlignment="1">
      <alignment horizontal="center" vertical="center"/>
    </xf>
    <xf numFmtId="0" fontId="11" fillId="0" borderId="0" xfId="5" applyFont="1" applyAlignment="1">
      <alignment horizontal="center"/>
    </xf>
    <xf numFmtId="0" fontId="8" fillId="0" borderId="1" xfId="5" applyFont="1" applyBorder="1" applyAlignment="1">
      <alignment horizontal="center" vertical="center"/>
    </xf>
    <xf numFmtId="0" fontId="15" fillId="0" borderId="1" xfId="5" applyFont="1" applyBorder="1" applyAlignment="1">
      <alignment vertical="center"/>
    </xf>
    <xf numFmtId="0" fontId="25" fillId="0" borderId="0" xfId="5" applyFont="1"/>
    <xf numFmtId="3" fontId="22" fillId="0" borderId="1" xfId="5" applyNumberFormat="1" applyFont="1" applyBorder="1"/>
    <xf numFmtId="0" fontId="29" fillId="0" borderId="1" xfId="5" applyFont="1" applyBorder="1" applyAlignment="1">
      <alignment horizontal="center" vertical="center"/>
    </xf>
    <xf numFmtId="3" fontId="22" fillId="0" borderId="1" xfId="5" applyNumberFormat="1" applyFont="1" applyBorder="1" applyAlignment="1">
      <alignment horizontal="right" vertical="center"/>
    </xf>
    <xf numFmtId="0" fontId="10" fillId="0" borderId="1" xfId="1" applyFont="1" applyBorder="1" applyAlignment="1">
      <alignment horizontal="center"/>
    </xf>
    <xf numFmtId="0" fontId="10" fillId="0" borderId="0" xfId="1" applyFont="1" applyAlignment="1">
      <alignment horizontal="center"/>
    </xf>
    <xf numFmtId="165" fontId="14" fillId="0" borderId="1" xfId="1" applyNumberFormat="1" applyFont="1" applyBorder="1" applyAlignment="1">
      <alignment horizontal="center" vertical="center" wrapText="1"/>
    </xf>
    <xf numFmtId="3" fontId="10" fillId="0" borderId="0" xfId="5" applyNumberFormat="1" applyFont="1"/>
    <xf numFmtId="3" fontId="14" fillId="0" borderId="1" xfId="1" applyNumberFormat="1" applyFont="1" applyBorder="1" applyAlignment="1">
      <alignment horizontal="right" vertical="center"/>
    </xf>
    <xf numFmtId="3" fontId="10" fillId="0" borderId="1" xfId="1" applyNumberFormat="1" applyFont="1" applyBorder="1"/>
    <xf numFmtId="3" fontId="15" fillId="0" borderId="1" xfId="1" applyNumberFormat="1" applyFont="1" applyBorder="1" applyAlignment="1">
      <alignment vertical="center"/>
    </xf>
    <xf numFmtId="3" fontId="9" fillId="0" borderId="5" xfId="1" applyNumberFormat="1" applyFont="1" applyBorder="1" applyAlignment="1">
      <alignment vertical="center"/>
    </xf>
    <xf numFmtId="3" fontId="14" fillId="0" borderId="1" xfId="1" applyNumberFormat="1" applyFont="1" applyBorder="1"/>
    <xf numFmtId="1" fontId="10" fillId="0" borderId="1" xfId="1" applyNumberFormat="1" applyFont="1" applyBorder="1"/>
    <xf numFmtId="3" fontId="10" fillId="0" borderId="1" xfId="1" applyNumberFormat="1" applyFont="1" applyBorder="1" applyAlignment="1">
      <alignment horizontal="right" vertical="center"/>
    </xf>
    <xf numFmtId="3" fontId="23" fillId="0" borderId="1" xfId="5" applyNumberFormat="1" applyFont="1" applyBorder="1" applyAlignment="1">
      <alignment vertical="center"/>
    </xf>
    <xf numFmtId="3" fontId="23" fillId="0" borderId="1" xfId="5" applyNumberFormat="1" applyFont="1" applyBorder="1" applyAlignment="1">
      <alignment horizontal="right" vertical="center"/>
    </xf>
    <xf numFmtId="3" fontId="21" fillId="0" borderId="1" xfId="5" applyNumberFormat="1" applyFont="1" applyBorder="1" applyAlignment="1">
      <alignment horizontal="right" vertical="center"/>
    </xf>
    <xf numFmtId="3" fontId="10" fillId="0" borderId="1" xfId="5" applyNumberFormat="1" applyFont="1" applyBorder="1"/>
    <xf numFmtId="3" fontId="15" fillId="0" borderId="1" xfId="5" applyNumberFormat="1" applyFont="1" applyBorder="1" applyAlignment="1">
      <alignment vertical="center"/>
    </xf>
    <xf numFmtId="3" fontId="15" fillId="0" borderId="1" xfId="5" applyNumberFormat="1" applyFont="1" applyBorder="1" applyAlignment="1">
      <alignment horizontal="right" vertical="center"/>
    </xf>
    <xf numFmtId="3" fontId="10" fillId="0" borderId="1" xfId="5" applyNumberFormat="1" applyFont="1" applyBorder="1" applyAlignment="1">
      <alignment vertical="center"/>
    </xf>
    <xf numFmtId="3" fontId="24" fillId="0" borderId="1" xfId="5" applyNumberFormat="1" applyFont="1" applyBorder="1" applyAlignment="1">
      <alignment vertical="center"/>
    </xf>
    <xf numFmtId="3" fontId="24" fillId="0" borderId="1" xfId="5" applyNumberFormat="1" applyFont="1" applyBorder="1" applyAlignment="1">
      <alignment horizontal="right" vertical="center"/>
    </xf>
    <xf numFmtId="3" fontId="14" fillId="0" borderId="1" xfId="5" applyNumberFormat="1" applyFont="1" applyBorder="1" applyAlignment="1">
      <alignment vertical="center"/>
    </xf>
    <xf numFmtId="3" fontId="16" fillId="0" borderId="1" xfId="5" applyNumberFormat="1" applyFont="1" applyBorder="1" applyAlignment="1">
      <alignment horizontal="right" vertical="center" wrapText="1"/>
    </xf>
    <xf numFmtId="3" fontId="16" fillId="0" borderId="1" xfId="5" applyNumberFormat="1" applyFont="1" applyBorder="1" applyAlignment="1">
      <alignment vertical="center"/>
    </xf>
    <xf numFmtId="3" fontId="16" fillId="0" borderId="1" xfId="6" applyNumberFormat="1" applyFont="1" applyFill="1" applyBorder="1" applyAlignment="1">
      <alignment vertical="center"/>
    </xf>
    <xf numFmtId="3" fontId="30" fillId="0" borderId="1" xfId="5" applyNumberFormat="1" applyFont="1" applyBorder="1" applyAlignment="1">
      <alignment vertical="center"/>
    </xf>
    <xf numFmtId="3" fontId="16" fillId="0" borderId="1" xfId="5" applyNumberFormat="1" applyFont="1" applyBorder="1" applyAlignment="1">
      <alignment horizontal="right" vertical="center"/>
    </xf>
    <xf numFmtId="3" fontId="16" fillId="0" borderId="1" xfId="6" applyNumberFormat="1" applyFont="1" applyFill="1" applyBorder="1" applyAlignment="1">
      <alignment horizontal="right" vertical="center"/>
    </xf>
    <xf numFmtId="3" fontId="22" fillId="0" borderId="1" xfId="5" applyNumberFormat="1" applyFont="1" applyBorder="1" applyAlignment="1">
      <alignment vertical="center"/>
    </xf>
    <xf numFmtId="3" fontId="14" fillId="0" borderId="1" xfId="5" applyNumberFormat="1" applyFont="1" applyBorder="1" applyAlignment="1">
      <alignment horizontal="right" vertical="center"/>
    </xf>
    <xf numFmtId="3" fontId="22" fillId="0" borderId="8" xfId="5" applyNumberFormat="1" applyFont="1" applyBorder="1"/>
    <xf numFmtId="0" fontId="12" fillId="0" borderId="1" xfId="1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/>
    </xf>
    <xf numFmtId="0" fontId="21" fillId="0" borderId="1" xfId="5" applyFont="1" applyBorder="1" applyAlignment="1">
      <alignment horizontal="center" wrapText="1"/>
    </xf>
    <xf numFmtId="3" fontId="23" fillId="2" borderId="1" xfId="5" applyNumberFormat="1" applyFont="1" applyFill="1" applyBorder="1" applyAlignment="1">
      <alignment horizontal="right" vertical="center"/>
    </xf>
    <xf numFmtId="0" fontId="10" fillId="0" borderId="1" xfId="5" quotePrefix="1" applyFont="1" applyBorder="1" applyAlignment="1">
      <alignment horizontal="center"/>
    </xf>
    <xf numFmtId="0" fontId="14" fillId="0" borderId="1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wrapText="1"/>
    </xf>
    <xf numFmtId="0" fontId="21" fillId="0" borderId="1" xfId="5" applyFont="1" applyBorder="1" applyAlignment="1">
      <alignment vertical="center"/>
    </xf>
    <xf numFmtId="0" fontId="19" fillId="0" borderId="1" xfId="5" applyFont="1" applyBorder="1" applyAlignment="1">
      <alignment horizontal="center" wrapText="1"/>
    </xf>
    <xf numFmtId="3" fontId="16" fillId="2" borderId="1" xfId="6" applyNumberFormat="1" applyFont="1" applyFill="1" applyBorder="1" applyAlignment="1">
      <alignment vertical="center"/>
    </xf>
    <xf numFmtId="0" fontId="29" fillId="0" borderId="1" xfId="5" applyFont="1" applyBorder="1" applyAlignment="1">
      <alignment horizontal="center" wrapText="1"/>
    </xf>
    <xf numFmtId="0" fontId="22" fillId="0" borderId="1" xfId="5" applyFont="1" applyBorder="1" applyAlignment="1">
      <alignment horizontal="center" wrapText="1"/>
    </xf>
    <xf numFmtId="0" fontId="25" fillId="0" borderId="0" xfId="5" applyFont="1" applyAlignment="1">
      <alignment horizontal="center"/>
    </xf>
    <xf numFmtId="0" fontId="10" fillId="0" borderId="1" xfId="5" applyFont="1" applyBorder="1" applyAlignment="1">
      <alignment vertical="center"/>
    </xf>
    <xf numFmtId="3" fontId="16" fillId="2" borderId="1" xfId="5" applyNumberFormat="1" applyFont="1" applyFill="1" applyBorder="1" applyAlignment="1">
      <alignment horizontal="right" vertical="center"/>
    </xf>
    <xf numFmtId="3" fontId="34" fillId="0" borderId="1" xfId="5" applyNumberFormat="1" applyFont="1" applyBorder="1" applyAlignment="1">
      <alignment vertical="center"/>
    </xf>
    <xf numFmtId="3" fontId="33" fillId="0" borderId="1" xfId="5" applyNumberFormat="1" applyFont="1" applyBorder="1" applyAlignment="1">
      <alignment horizontal="right" vertical="center" wrapText="1"/>
    </xf>
    <xf numFmtId="3" fontId="10" fillId="0" borderId="0" xfId="1" applyNumberFormat="1" applyFont="1"/>
    <xf numFmtId="3" fontId="16" fillId="2" borderId="1" xfId="5" applyNumberFormat="1" applyFont="1" applyFill="1" applyBorder="1" applyAlignment="1">
      <alignment horizontal="right" vertical="center" wrapText="1"/>
    </xf>
    <xf numFmtId="3" fontId="16" fillId="2" borderId="1" xfId="5" applyNumberFormat="1" applyFont="1" applyFill="1" applyBorder="1" applyAlignment="1">
      <alignment vertical="center"/>
    </xf>
    <xf numFmtId="0" fontId="23" fillId="0" borderId="1" xfId="5" applyFont="1" applyBorder="1" applyAlignment="1">
      <alignment horizontal="left" vertical="center"/>
    </xf>
    <xf numFmtId="0" fontId="24" fillId="0" borderId="1" xfId="5" applyFont="1" applyBorder="1" applyAlignment="1">
      <alignment horizontal="center" vertical="center" wrapText="1"/>
    </xf>
    <xf numFmtId="3" fontId="24" fillId="0" borderId="1" xfId="5" applyNumberFormat="1" applyFont="1" applyBorder="1" applyAlignment="1">
      <alignment horizontal="center" vertical="center" wrapText="1"/>
    </xf>
    <xf numFmtId="3" fontId="22" fillId="0" borderId="1" xfId="5" applyNumberFormat="1" applyFont="1" applyBorder="1" applyAlignment="1">
      <alignment horizontal="center" vertical="center" wrapText="1"/>
    </xf>
    <xf numFmtId="3" fontId="35" fillId="0" borderId="0" xfId="1" applyNumberFormat="1" applyFont="1"/>
    <xf numFmtId="3" fontId="36" fillId="0" borderId="0" xfId="5" applyNumberFormat="1" applyFont="1"/>
    <xf numFmtId="165" fontId="35" fillId="0" borderId="0" xfId="1" applyNumberFormat="1" applyFont="1"/>
    <xf numFmtId="165" fontId="37" fillId="0" borderId="0" xfId="1" applyNumberFormat="1" applyFont="1"/>
    <xf numFmtId="3" fontId="37" fillId="0" borderId="0" xfId="1" applyNumberFormat="1" applyFont="1"/>
    <xf numFmtId="3" fontId="10" fillId="0" borderId="1" xfId="1" applyNumberFormat="1" applyFont="1" applyBorder="1" applyAlignment="1">
      <alignment horizontal="center" wrapText="1"/>
    </xf>
    <xf numFmtId="3" fontId="10" fillId="0" borderId="1" xfId="1" applyNumberFormat="1" applyFont="1" applyBorder="1" applyAlignment="1">
      <alignment horizontal="center" vertical="center" wrapText="1"/>
    </xf>
    <xf numFmtId="166" fontId="22" fillId="0" borderId="1" xfId="11" applyNumberFormat="1" applyFont="1" applyFill="1" applyBorder="1" applyAlignment="1">
      <alignment horizontal="center" vertical="center" wrapText="1"/>
    </xf>
    <xf numFmtId="3" fontId="41" fillId="0" borderId="1" xfId="5" applyNumberFormat="1" applyFont="1" applyBorder="1" applyAlignment="1">
      <alignment horizontal="right" vertical="center"/>
    </xf>
    <xf numFmtId="3" fontId="15" fillId="0" borderId="1" xfId="5" applyNumberFormat="1" applyFont="1" applyBorder="1"/>
    <xf numFmtId="3" fontId="29" fillId="0" borderId="1" xfId="5" applyNumberFormat="1" applyFont="1" applyBorder="1" applyAlignment="1">
      <alignment horizontal="center" vertical="center" wrapText="1"/>
    </xf>
    <xf numFmtId="166" fontId="29" fillId="0" borderId="1" xfId="5" applyNumberFormat="1" applyFont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right" vertical="center" wrapText="1"/>
    </xf>
    <xf numFmtId="3" fontId="42" fillId="0" borderId="0" xfId="1" applyNumberFormat="1" applyFont="1" applyAlignment="1">
      <alignment horizontal="right" vertical="center" wrapText="1"/>
    </xf>
    <xf numFmtId="3" fontId="22" fillId="2" borderId="0" xfId="5" applyNumberFormat="1" applyFont="1" applyFill="1"/>
    <xf numFmtId="0" fontId="22" fillId="2" borderId="1" xfId="5" applyFont="1" applyFill="1" applyBorder="1" applyAlignment="1">
      <alignment horizontal="center"/>
    </xf>
    <xf numFmtId="0" fontId="31" fillId="2" borderId="1" xfId="5" applyFont="1" applyFill="1" applyBorder="1" applyAlignment="1">
      <alignment horizontal="center" vertical="center"/>
    </xf>
    <xf numFmtId="3" fontId="22" fillId="2" borderId="1" xfId="5" applyNumberFormat="1" applyFont="1" applyFill="1" applyBorder="1" applyAlignment="1">
      <alignment horizontal="right" vertical="center"/>
    </xf>
    <xf numFmtId="0" fontId="22" fillId="2" borderId="0" xfId="5" applyFont="1" applyFill="1"/>
    <xf numFmtId="0" fontId="43" fillId="0" borderId="0" xfId="12"/>
    <xf numFmtId="3" fontId="43" fillId="0" borderId="0" xfId="12" applyNumberFormat="1"/>
    <xf numFmtId="0" fontId="44" fillId="0" borderId="1" xfId="12" applyFont="1" applyBorder="1"/>
    <xf numFmtId="49" fontId="9" fillId="0" borderId="1" xfId="12" applyNumberFormat="1" applyFont="1" applyBorder="1" applyAlignment="1">
      <alignment horizontal="center"/>
    </xf>
    <xf numFmtId="3" fontId="9" fillId="0" borderId="5" xfId="12" applyNumberFormat="1" applyFont="1" applyBorder="1"/>
    <xf numFmtId="0" fontId="9" fillId="0" borderId="5" xfId="12" applyFont="1" applyBorder="1" applyAlignment="1">
      <alignment wrapText="1"/>
    </xf>
    <xf numFmtId="49" fontId="9" fillId="0" borderId="4" xfId="12" applyNumberFormat="1" applyFont="1" applyBorder="1" applyAlignment="1">
      <alignment horizontal="center"/>
    </xf>
    <xf numFmtId="3" fontId="9" fillId="0" borderId="9" xfId="12" applyNumberFormat="1" applyFont="1" applyBorder="1"/>
    <xf numFmtId="0" fontId="9" fillId="0" borderId="9" xfId="12" applyFont="1" applyBorder="1" applyAlignment="1">
      <alignment wrapText="1"/>
    </xf>
    <xf numFmtId="49" fontId="9" fillId="0" borderId="18" xfId="12" applyNumberFormat="1" applyFont="1" applyBorder="1" applyAlignment="1">
      <alignment horizontal="center"/>
    </xf>
    <xf numFmtId="0" fontId="15" fillId="0" borderId="0" xfId="12" applyFont="1"/>
    <xf numFmtId="165" fontId="15" fillId="0" borderId="0" xfId="12" applyNumberFormat="1" applyFont="1"/>
    <xf numFmtId="165" fontId="9" fillId="0" borderId="0" xfId="12" applyNumberFormat="1" applyFont="1" applyAlignment="1">
      <alignment horizontal="right"/>
    </xf>
    <xf numFmtId="0" fontId="9" fillId="0" borderId="0" xfId="12" applyFont="1"/>
    <xf numFmtId="49" fontId="9" fillId="0" borderId="0" xfId="12" applyNumberFormat="1" applyFont="1" applyAlignment="1">
      <alignment horizontal="left"/>
    </xf>
    <xf numFmtId="165" fontId="15" fillId="0" borderId="0" xfId="12" applyNumberFormat="1" applyFont="1" applyAlignment="1">
      <alignment horizontal="center" vertical="center"/>
    </xf>
    <xf numFmtId="49" fontId="15" fillId="0" borderId="0" xfId="12" applyNumberFormat="1" applyFont="1" applyAlignment="1">
      <alignment horizontal="center"/>
    </xf>
    <xf numFmtId="3" fontId="9" fillId="0" borderId="6" xfId="12" applyNumberFormat="1" applyFont="1" applyBorder="1"/>
    <xf numFmtId="0" fontId="9" fillId="0" borderId="6" xfId="12" applyFont="1" applyBorder="1"/>
    <xf numFmtId="49" fontId="9" fillId="0" borderId="6" xfId="12" applyNumberFormat="1" applyFont="1" applyBorder="1" applyAlignment="1">
      <alignment horizontal="center"/>
    </xf>
    <xf numFmtId="0" fontId="9" fillId="0" borderId="5" xfId="12" applyFont="1" applyBorder="1"/>
    <xf numFmtId="0" fontId="15" fillId="0" borderId="1" xfId="12" applyFont="1" applyBorder="1"/>
    <xf numFmtId="3" fontId="15" fillId="0" borderId="1" xfId="12" applyNumberFormat="1" applyFont="1" applyBorder="1"/>
    <xf numFmtId="3" fontId="9" fillId="0" borderId="1" xfId="12" applyNumberFormat="1" applyFont="1" applyBorder="1"/>
    <xf numFmtId="0" fontId="9" fillId="0" borderId="1" xfId="12" applyFont="1" applyBorder="1"/>
    <xf numFmtId="3" fontId="15" fillId="0" borderId="3" xfId="12" applyNumberFormat="1" applyFont="1" applyBorder="1"/>
    <xf numFmtId="0" fontId="15" fillId="0" borderId="3" xfId="12" applyFont="1" applyBorder="1"/>
    <xf numFmtId="0" fontId="9" fillId="0" borderId="6" xfId="12" applyFont="1" applyBorder="1" applyAlignment="1">
      <alignment horizontal="center"/>
    </xf>
    <xf numFmtId="165" fontId="9" fillId="0" borderId="6" xfId="12" applyNumberFormat="1" applyFont="1" applyBorder="1" applyAlignment="1">
      <alignment horizontal="center" vertical="center" wrapText="1"/>
    </xf>
    <xf numFmtId="0" fontId="9" fillId="0" borderId="6" xfId="12" applyFont="1" applyBorder="1" applyAlignment="1">
      <alignment horizontal="center" vertical="center"/>
    </xf>
    <xf numFmtId="49" fontId="9" fillId="0" borderId="6" xfId="12" applyNumberFormat="1" applyFont="1" applyBorder="1" applyAlignment="1">
      <alignment horizontal="center" vertical="center" wrapText="1"/>
    </xf>
    <xf numFmtId="165" fontId="15" fillId="0" borderId="6" xfId="12" applyNumberFormat="1" applyFont="1" applyBorder="1" applyAlignment="1">
      <alignment horizontal="center"/>
    </xf>
    <xf numFmtId="165" fontId="9" fillId="0" borderId="6" xfId="12" applyNumberFormat="1" applyFont="1" applyBorder="1" applyAlignment="1">
      <alignment horizontal="center"/>
    </xf>
    <xf numFmtId="3" fontId="9" fillId="0" borderId="0" xfId="12" applyNumberFormat="1" applyFont="1"/>
    <xf numFmtId="0" fontId="9" fillId="0" borderId="0" xfId="12" applyFont="1" applyAlignment="1">
      <alignment wrapText="1"/>
    </xf>
    <xf numFmtId="49" fontId="9" fillId="0" borderId="0" xfId="12" applyNumberFormat="1" applyFont="1" applyAlignment="1">
      <alignment horizontal="center"/>
    </xf>
    <xf numFmtId="0" fontId="9" fillId="0" borderId="1" xfId="12" applyFont="1" applyBorder="1" applyAlignment="1">
      <alignment wrapText="1"/>
    </xf>
    <xf numFmtId="0" fontId="15" fillId="0" borderId="1" xfId="12" applyFont="1" applyBorder="1" applyAlignment="1">
      <alignment wrapText="1"/>
    </xf>
    <xf numFmtId="165" fontId="9" fillId="0" borderId="1" xfId="12" applyNumberFormat="1" applyFont="1" applyBorder="1" applyAlignment="1">
      <alignment horizontal="center" vertical="center" wrapText="1"/>
    </xf>
    <xf numFmtId="0" fontId="9" fillId="0" borderId="1" xfId="12" applyFont="1" applyBorder="1" applyAlignment="1">
      <alignment horizontal="center" vertical="center"/>
    </xf>
    <xf numFmtId="49" fontId="9" fillId="0" borderId="1" xfId="12" applyNumberFormat="1" applyFont="1" applyBorder="1" applyAlignment="1">
      <alignment horizontal="center" vertical="center" wrapText="1"/>
    </xf>
    <xf numFmtId="165" fontId="9" fillId="0" borderId="1" xfId="12" applyNumberFormat="1" applyFont="1" applyBorder="1" applyAlignment="1">
      <alignment horizontal="center" vertical="center"/>
    </xf>
    <xf numFmtId="3" fontId="9" fillId="0" borderId="1" xfId="12" applyNumberFormat="1" applyFont="1" applyBorder="1" applyAlignment="1">
      <alignment horizontal="center" vertical="center"/>
    </xf>
    <xf numFmtId="49" fontId="9" fillId="0" borderId="1" xfId="12" applyNumberFormat="1" applyFont="1" applyBorder="1" applyAlignment="1">
      <alignment horizontal="center" vertical="center"/>
    </xf>
    <xf numFmtId="0" fontId="47" fillId="0" borderId="0" xfId="12" applyFont="1" applyAlignment="1">
      <alignment horizontal="center"/>
    </xf>
    <xf numFmtId="0" fontId="48" fillId="0" borderId="0" xfId="12" applyFont="1"/>
    <xf numFmtId="0" fontId="16" fillId="2" borderId="0" xfId="10" applyFont="1" applyFill="1" applyAlignment="1">
      <alignment wrapText="1"/>
    </xf>
    <xf numFmtId="0" fontId="16" fillId="2" borderId="0" xfId="10" applyFont="1" applyFill="1"/>
    <xf numFmtId="0" fontId="49" fillId="0" borderId="0" xfId="10" applyFont="1"/>
    <xf numFmtId="0" fontId="49" fillId="2" borderId="23" xfId="10" applyFont="1" applyFill="1" applyBorder="1"/>
    <xf numFmtId="0" fontId="49" fillId="2" borderId="0" xfId="10" applyFont="1" applyFill="1"/>
    <xf numFmtId="0" fontId="16" fillId="2" borderId="25" xfId="10" applyFont="1" applyFill="1" applyBorder="1" applyAlignment="1">
      <alignment wrapText="1"/>
    </xf>
    <xf numFmtId="0" fontId="49" fillId="2" borderId="26" xfId="10" applyFont="1" applyFill="1" applyBorder="1"/>
    <xf numFmtId="0" fontId="49" fillId="2" borderId="27" xfId="10" applyFont="1" applyFill="1" applyBorder="1"/>
    <xf numFmtId="0" fontId="49" fillId="2" borderId="28" xfId="10" applyFont="1" applyFill="1" applyBorder="1"/>
    <xf numFmtId="0" fontId="50" fillId="2" borderId="27" xfId="10" applyFont="1" applyFill="1" applyBorder="1" applyAlignment="1">
      <alignment wrapText="1"/>
    </xf>
    <xf numFmtId="0" fontId="50" fillId="2" borderId="0" xfId="10" applyFont="1" applyFill="1" applyAlignment="1">
      <alignment wrapText="1"/>
    </xf>
    <xf numFmtId="0" fontId="16" fillId="2" borderId="29" xfId="10" applyFont="1" applyFill="1" applyBorder="1"/>
    <xf numFmtId="0" fontId="30" fillId="0" borderId="18" xfId="14" applyFont="1" applyBorder="1" applyAlignment="1">
      <alignment horizontal="center"/>
    </xf>
    <xf numFmtId="3" fontId="30" fillId="0" borderId="9" xfId="15" applyNumberFormat="1" applyFont="1" applyBorder="1" applyAlignment="1">
      <alignment horizontal="center"/>
    </xf>
    <xf numFmtId="0" fontId="30" fillId="0" borderId="19" xfId="10" applyFont="1" applyBorder="1" applyAlignment="1">
      <alignment horizontal="center"/>
    </xf>
    <xf numFmtId="0" fontId="32" fillId="0" borderId="0" xfId="10" applyAlignment="1">
      <alignment horizontal="right"/>
    </xf>
    <xf numFmtId="0" fontId="32" fillId="0" borderId="0" xfId="10"/>
    <xf numFmtId="0" fontId="16" fillId="0" borderId="1" xfId="10" applyFont="1" applyBorder="1" applyAlignment="1">
      <alignment horizontal="left" wrapText="1"/>
    </xf>
    <xf numFmtId="0" fontId="52" fillId="0" borderId="0" xfId="10" applyFont="1" applyAlignment="1">
      <alignment horizontal="left"/>
    </xf>
    <xf numFmtId="3" fontId="52" fillId="0" borderId="0" xfId="10" applyNumberFormat="1" applyFont="1"/>
    <xf numFmtId="3" fontId="16" fillId="0" borderId="1" xfId="10" applyNumberFormat="1" applyFont="1" applyBorder="1"/>
    <xf numFmtId="0" fontId="15" fillId="0" borderId="1" xfId="10" applyFont="1" applyBorder="1" applyAlignment="1">
      <alignment vertical="center" wrapText="1"/>
    </xf>
    <xf numFmtId="3" fontId="16" fillId="0" borderId="15" xfId="10" applyNumberFormat="1" applyFont="1" applyBorder="1"/>
    <xf numFmtId="3" fontId="30" fillId="0" borderId="1" xfId="10" applyNumberFormat="1" applyFont="1" applyBorder="1"/>
    <xf numFmtId="3" fontId="30" fillId="0" borderId="15" xfId="10" applyNumberFormat="1" applyFont="1" applyBorder="1"/>
    <xf numFmtId="3" fontId="16" fillId="0" borderId="0" xfId="15" applyNumberFormat="1" applyFont="1" applyAlignment="1">
      <alignment horizontal="right"/>
    </xf>
    <xf numFmtId="3" fontId="52" fillId="0" borderId="0" xfId="10" applyNumberFormat="1" applyFont="1" applyAlignment="1">
      <alignment horizontal="left"/>
    </xf>
    <xf numFmtId="3" fontId="30" fillId="0" borderId="20" xfId="10" applyNumberFormat="1" applyFont="1" applyBorder="1"/>
    <xf numFmtId="3" fontId="30" fillId="0" borderId="21" xfId="10" applyNumberFormat="1" applyFont="1" applyBorder="1"/>
    <xf numFmtId="0" fontId="16" fillId="0" borderId="0" xfId="14" applyFont="1"/>
    <xf numFmtId="0" fontId="30" fillId="0" borderId="0" xfId="10" applyFont="1" applyAlignment="1">
      <alignment horizontal="left" wrapText="1"/>
    </xf>
    <xf numFmtId="3" fontId="32" fillId="0" borderId="0" xfId="10" applyNumberFormat="1" applyAlignment="1">
      <alignment horizontal="right"/>
    </xf>
    <xf numFmtId="0" fontId="16" fillId="0" borderId="0" xfId="10" applyFont="1"/>
    <xf numFmtId="0" fontId="16" fillId="0" borderId="0" xfId="10" applyFont="1" applyAlignment="1">
      <alignment wrapText="1"/>
    </xf>
    <xf numFmtId="3" fontId="16" fillId="0" borderId="0" xfId="10" applyNumberFormat="1" applyFont="1"/>
    <xf numFmtId="0" fontId="30" fillId="0" borderId="0" xfId="10" applyFont="1" applyAlignment="1">
      <alignment wrapText="1"/>
    </xf>
    <xf numFmtId="3" fontId="30" fillId="0" borderId="0" xfId="10" applyNumberFormat="1" applyFont="1"/>
    <xf numFmtId="0" fontId="30" fillId="0" borderId="0" xfId="14" applyFont="1" applyAlignment="1">
      <alignment wrapText="1"/>
    </xf>
    <xf numFmtId="0" fontId="30" fillId="0" borderId="0" xfId="10" applyFont="1" applyAlignment="1">
      <alignment horizontal="right"/>
    </xf>
    <xf numFmtId="0" fontId="53" fillId="0" borderId="0" xfId="14" applyFont="1" applyAlignment="1">
      <alignment wrapText="1"/>
    </xf>
    <xf numFmtId="3" fontId="30" fillId="0" borderId="0" xfId="10" applyNumberFormat="1" applyFont="1" applyAlignment="1">
      <alignment horizontal="right"/>
    </xf>
    <xf numFmtId="3" fontId="30" fillId="0" borderId="0" xfId="15" applyNumberFormat="1" applyFont="1" applyAlignment="1">
      <alignment horizontal="right"/>
    </xf>
    <xf numFmtId="3" fontId="16" fillId="0" borderId="0" xfId="10" applyNumberFormat="1" applyFont="1" applyAlignment="1">
      <alignment horizontal="right"/>
    </xf>
    <xf numFmtId="0" fontId="53" fillId="0" borderId="0" xfId="10" applyFont="1" applyAlignment="1">
      <alignment wrapText="1"/>
    </xf>
    <xf numFmtId="3" fontId="30" fillId="0" borderId="0" xfId="14" applyNumberFormat="1" applyFont="1"/>
    <xf numFmtId="0" fontId="16" fillId="0" borderId="0" xfId="14" applyFont="1" applyAlignment="1">
      <alignment wrapText="1"/>
    </xf>
    <xf numFmtId="0" fontId="54" fillId="0" borderId="0" xfId="14" applyFont="1" applyAlignment="1">
      <alignment wrapText="1"/>
    </xf>
    <xf numFmtId="0" fontId="30" fillId="0" borderId="0" xfId="14" applyFont="1"/>
    <xf numFmtId="0" fontId="16" fillId="0" borderId="0" xfId="14" applyFont="1" applyAlignment="1">
      <alignment horizontal="right"/>
    </xf>
    <xf numFmtId="3" fontId="16" fillId="0" borderId="0" xfId="14" applyNumberFormat="1" applyFont="1"/>
    <xf numFmtId="0" fontId="16" fillId="0" borderId="0" xfId="10" applyFont="1" applyAlignment="1">
      <alignment horizontal="right"/>
    </xf>
    <xf numFmtId="167" fontId="55" fillId="0" borderId="0" xfId="10" applyNumberFormat="1" applyFont="1"/>
    <xf numFmtId="37" fontId="16" fillId="0" borderId="0" xfId="10" applyNumberFormat="1" applyFont="1" applyAlignment="1">
      <alignment wrapText="1"/>
    </xf>
    <xf numFmtId="167" fontId="16" fillId="0" borderId="0" xfId="10" applyNumberFormat="1" applyFont="1"/>
    <xf numFmtId="167" fontId="30" fillId="0" borderId="0" xfId="10" applyNumberFormat="1" applyFont="1"/>
    <xf numFmtId="167" fontId="56" fillId="0" borderId="0" xfId="10" applyNumberFormat="1" applyFont="1"/>
    <xf numFmtId="37" fontId="16" fillId="0" borderId="0" xfId="10" applyNumberFormat="1" applyFont="1" applyAlignment="1">
      <alignment horizontal="right"/>
    </xf>
    <xf numFmtId="37" fontId="30" fillId="0" borderId="0" xfId="10" applyNumberFormat="1" applyFont="1" applyAlignment="1">
      <alignment wrapText="1"/>
    </xf>
    <xf numFmtId="37" fontId="16" fillId="0" borderId="0" xfId="10" applyNumberFormat="1" applyFont="1"/>
    <xf numFmtId="0" fontId="57" fillId="0" borderId="0" xfId="10" applyFont="1"/>
    <xf numFmtId="0" fontId="58" fillId="0" borderId="0" xfId="10" applyFont="1" applyAlignment="1">
      <alignment wrapText="1"/>
    </xf>
    <xf numFmtId="167" fontId="58" fillId="0" borderId="0" xfId="10" applyNumberFormat="1" applyFont="1"/>
    <xf numFmtId="167" fontId="57" fillId="0" borderId="0" xfId="10" applyNumberFormat="1" applyFont="1"/>
    <xf numFmtId="167" fontId="59" fillId="0" borderId="0" xfId="10" applyNumberFormat="1" applyFont="1"/>
    <xf numFmtId="167" fontId="16" fillId="0" borderId="0" xfId="10" applyNumberFormat="1" applyFont="1" applyAlignment="1">
      <alignment horizontal="right"/>
    </xf>
    <xf numFmtId="0" fontId="32" fillId="0" borderId="0" xfId="10" applyAlignment="1">
      <alignment wrapText="1"/>
    </xf>
    <xf numFmtId="167" fontId="32" fillId="0" borderId="0" xfId="10" applyNumberFormat="1"/>
    <xf numFmtId="0" fontId="62" fillId="0" borderId="1" xfId="10" applyFont="1" applyBorder="1" applyAlignment="1">
      <alignment vertical="center" wrapText="1"/>
    </xf>
    <xf numFmtId="3" fontId="60" fillId="0" borderId="1" xfId="10" applyNumberFormat="1" applyFont="1" applyBorder="1" applyAlignment="1">
      <alignment vertical="center"/>
    </xf>
    <xf numFmtId="0" fontId="31" fillId="0" borderId="1" xfId="10" applyFont="1" applyBorder="1" applyAlignment="1">
      <alignment vertical="center" wrapText="1"/>
    </xf>
    <xf numFmtId="3" fontId="31" fillId="0" borderId="1" xfId="10" applyNumberFormat="1" applyFont="1" applyBorder="1" applyAlignment="1">
      <alignment horizontal="right" vertical="center"/>
    </xf>
    <xf numFmtId="3" fontId="32" fillId="0" borderId="0" xfId="10" applyNumberFormat="1"/>
    <xf numFmtId="0" fontId="31" fillId="0" borderId="0" xfId="10" applyFont="1" applyAlignment="1">
      <alignment horizontal="center"/>
    </xf>
    <xf numFmtId="0" fontId="28" fillId="0" borderId="0" xfId="10" applyFont="1"/>
    <xf numFmtId="168" fontId="32" fillId="0" borderId="0" xfId="10" applyNumberFormat="1"/>
    <xf numFmtId="0" fontId="56" fillId="0" borderId="0" xfId="10" applyFont="1" applyAlignment="1">
      <alignment horizontal="center"/>
    </xf>
    <xf numFmtId="0" fontId="55" fillId="0" borderId="0" xfId="10" applyFont="1"/>
    <xf numFmtId="0" fontId="56" fillId="0" borderId="0" xfId="10" applyFont="1"/>
    <xf numFmtId="0" fontId="63" fillId="0" borderId="0" xfId="10" applyFont="1" applyAlignment="1">
      <alignment horizontal="center"/>
    </xf>
    <xf numFmtId="0" fontId="64" fillId="0" borderId="0" xfId="10" applyFont="1"/>
    <xf numFmtId="0" fontId="51" fillId="0" borderId="0" xfId="10" applyFont="1" applyAlignment="1">
      <alignment horizontal="center"/>
    </xf>
    <xf numFmtId="0" fontId="32" fillId="0" borderId="0" xfId="10" applyAlignment="1">
      <alignment horizontal="center"/>
    </xf>
    <xf numFmtId="167" fontId="30" fillId="0" borderId="2" xfId="16" applyNumberFormat="1" applyFont="1" applyBorder="1" applyAlignment="1">
      <alignment horizontal="right"/>
    </xf>
    <xf numFmtId="167" fontId="30" fillId="0" borderId="1" xfId="16" applyNumberFormat="1" applyFont="1" applyBorder="1" applyAlignment="1">
      <alignment horizontal="left" wrapText="1"/>
    </xf>
    <xf numFmtId="3" fontId="16" fillId="0" borderId="1" xfId="16" applyNumberFormat="1" applyFont="1" applyBorder="1" applyAlignment="1">
      <alignment horizontal="centerContinuous"/>
    </xf>
    <xf numFmtId="0" fontId="16" fillId="0" borderId="15" xfId="10" applyFont="1" applyBorder="1"/>
    <xf numFmtId="0" fontId="16" fillId="0" borderId="1" xfId="10" applyFont="1" applyBorder="1" applyAlignment="1">
      <alignment horizontal="left"/>
    </xf>
    <xf numFmtId="0" fontId="16" fillId="0" borderId="0" xfId="10" applyFont="1" applyAlignment="1">
      <alignment horizontal="left"/>
    </xf>
    <xf numFmtId="0" fontId="32" fillId="0" borderId="1" xfId="10" applyBorder="1"/>
    <xf numFmtId="3" fontId="16" fillId="0" borderId="1" xfId="10" applyNumberFormat="1" applyFont="1" applyBorder="1" applyAlignment="1">
      <alignment wrapText="1"/>
    </xf>
    <xf numFmtId="0" fontId="65" fillId="0" borderId="0" xfId="10" applyFont="1"/>
    <xf numFmtId="3" fontId="65" fillId="0" borderId="0" xfId="10" applyNumberFormat="1" applyFont="1"/>
    <xf numFmtId="3" fontId="16" fillId="0" borderId="22" xfId="10" applyNumberFormat="1" applyFont="1" applyBorder="1"/>
    <xf numFmtId="0" fontId="30" fillId="0" borderId="0" xfId="10" applyFont="1"/>
    <xf numFmtId="0" fontId="66" fillId="0" borderId="0" xfId="10" applyFont="1"/>
    <xf numFmtId="0" fontId="16" fillId="0" borderId="0" xfId="16" applyFont="1"/>
    <xf numFmtId="0" fontId="30" fillId="0" borderId="0" xfId="16" applyFont="1"/>
    <xf numFmtId="0" fontId="16" fillId="0" borderId="25" xfId="10" applyFont="1" applyBorder="1" applyAlignment="1">
      <alignment wrapText="1"/>
    </xf>
    <xf numFmtId="0" fontId="49" fillId="0" borderId="27" xfId="10" applyFont="1" applyBorder="1"/>
    <xf numFmtId="0" fontId="49" fillId="0" borderId="28" xfId="10" applyFont="1" applyBorder="1"/>
    <xf numFmtId="0" fontId="50" fillId="0" borderId="27" xfId="10" applyFont="1" applyBorder="1" applyAlignment="1">
      <alignment wrapText="1"/>
    </xf>
    <xf numFmtId="0" fontId="50" fillId="0" borderId="0" xfId="10" applyFont="1" applyAlignment="1">
      <alignment wrapText="1"/>
    </xf>
    <xf numFmtId="0" fontId="16" fillId="0" borderId="29" xfId="10" applyFont="1" applyBorder="1"/>
    <xf numFmtId="0" fontId="68" fillId="0" borderId="0" xfId="10" applyFont="1"/>
    <xf numFmtId="0" fontId="49" fillId="0" borderId="2" xfId="10" applyFont="1" applyBorder="1" applyAlignment="1">
      <alignment horizontal="center"/>
    </xf>
    <xf numFmtId="0" fontId="49" fillId="0" borderId="1" xfId="10" applyFont="1" applyBorder="1" applyAlignment="1">
      <alignment horizontal="left" wrapText="1"/>
    </xf>
    <xf numFmtId="3" fontId="49" fillId="0" borderId="1" xfId="10" applyNumberFormat="1" applyFont="1" applyBorder="1"/>
    <xf numFmtId="3" fontId="49" fillId="0" borderId="15" xfId="10" applyNumberFormat="1" applyFont="1" applyBorder="1"/>
    <xf numFmtId="0" fontId="49" fillId="0" borderId="1" xfId="10" applyFont="1" applyBorder="1" applyAlignment="1">
      <alignment wrapText="1"/>
    </xf>
    <xf numFmtId="0" fontId="67" fillId="0" borderId="1" xfId="10" applyFont="1" applyBorder="1" applyAlignment="1">
      <alignment wrapText="1"/>
    </xf>
    <xf numFmtId="3" fontId="67" fillId="0" borderId="1" xfId="10" applyNumberFormat="1" applyFont="1" applyBorder="1"/>
    <xf numFmtId="3" fontId="67" fillId="0" borderId="15" xfId="10" applyNumberFormat="1" applyFont="1" applyBorder="1"/>
    <xf numFmtId="0" fontId="49" fillId="2" borderId="1" xfId="10" applyFont="1" applyFill="1" applyBorder="1" applyAlignment="1">
      <alignment horizontal="left" wrapText="1"/>
    </xf>
    <xf numFmtId="0" fontId="67" fillId="0" borderId="20" xfId="10" applyFont="1" applyBorder="1" applyAlignment="1">
      <alignment wrapText="1"/>
    </xf>
    <xf numFmtId="3" fontId="67" fillId="0" borderId="20" xfId="10" applyNumberFormat="1" applyFont="1" applyBorder="1"/>
    <xf numFmtId="0" fontId="67" fillId="0" borderId="0" xfId="10" applyFont="1" applyAlignment="1">
      <alignment horizontal="center"/>
    </xf>
    <xf numFmtId="0" fontId="67" fillId="0" borderId="0" xfId="10" applyFont="1" applyAlignment="1">
      <alignment wrapText="1"/>
    </xf>
    <xf numFmtId="3" fontId="67" fillId="0" borderId="0" xfId="10" applyNumberFormat="1" applyFont="1"/>
    <xf numFmtId="0" fontId="49" fillId="0" borderId="0" xfId="10" applyFont="1" applyAlignment="1">
      <alignment horizontal="right"/>
    </xf>
    <xf numFmtId="0" fontId="49" fillId="0" borderId="0" xfId="10" applyFont="1" applyAlignment="1">
      <alignment horizontal="center"/>
    </xf>
    <xf numFmtId="3" fontId="49" fillId="0" borderId="0" xfId="10" applyNumberFormat="1" applyFont="1"/>
    <xf numFmtId="0" fontId="67" fillId="0" borderId="0" xfId="10" applyFont="1" applyAlignment="1">
      <alignment horizontal="left" wrapText="1"/>
    </xf>
    <xf numFmtId="0" fontId="67" fillId="0" borderId="0" xfId="10" applyFont="1" applyAlignment="1">
      <alignment horizontal="left"/>
    </xf>
    <xf numFmtId="0" fontId="49" fillId="0" borderId="0" xfId="10" applyFont="1" applyAlignment="1">
      <alignment horizontal="left" wrapText="1"/>
    </xf>
    <xf numFmtId="0" fontId="49" fillId="0" borderId="0" xfId="10" applyFont="1" applyAlignment="1">
      <alignment wrapText="1"/>
    </xf>
    <xf numFmtId="0" fontId="49" fillId="0" borderId="0" xfId="14" applyFont="1"/>
    <xf numFmtId="0" fontId="71" fillId="0" borderId="0" xfId="10" applyFont="1" applyAlignment="1">
      <alignment wrapText="1"/>
    </xf>
    <xf numFmtId="3" fontId="49" fillId="0" borderId="0" xfId="15" applyNumberFormat="1" applyFont="1" applyAlignment="1">
      <alignment horizontal="right"/>
    </xf>
    <xf numFmtId="0" fontId="67" fillId="0" borderId="0" xfId="10" applyFont="1" applyAlignment="1">
      <alignment horizontal="right"/>
    </xf>
    <xf numFmtId="0" fontId="67" fillId="0" borderId="0" xfId="10" applyFont="1"/>
    <xf numFmtId="0" fontId="68" fillId="0" borderId="0" xfId="10" applyFont="1" applyAlignment="1">
      <alignment horizontal="center"/>
    </xf>
    <xf numFmtId="0" fontId="31" fillId="0" borderId="0" xfId="10" applyFont="1"/>
    <xf numFmtId="0" fontId="31" fillId="0" borderId="2" xfId="10" applyFont="1" applyBorder="1"/>
    <xf numFmtId="0" fontId="28" fillId="0" borderId="1" xfId="10" applyFont="1" applyBorder="1" applyAlignment="1">
      <alignment horizontal="center" wrapText="1"/>
    </xf>
    <xf numFmtId="3" fontId="31" fillId="0" borderId="2" xfId="10" applyNumberFormat="1" applyFont="1" applyBorder="1"/>
    <xf numFmtId="0" fontId="31" fillId="0" borderId="1" xfId="10" applyFont="1" applyBorder="1" applyAlignment="1">
      <alignment wrapText="1"/>
    </xf>
    <xf numFmtId="3" fontId="28" fillId="0" borderId="1" xfId="10" applyNumberFormat="1" applyFont="1" applyBorder="1" applyAlignment="1">
      <alignment wrapText="1"/>
    </xf>
    <xf numFmtId="3" fontId="31" fillId="0" borderId="0" xfId="10" applyNumberFormat="1" applyFont="1"/>
    <xf numFmtId="3" fontId="28" fillId="0" borderId="1" xfId="10" applyNumberFormat="1" applyFont="1" applyBorder="1" applyAlignment="1">
      <alignment horizontal="center" wrapText="1"/>
    </xf>
    <xf numFmtId="0" fontId="31" fillId="0" borderId="1" xfId="10" applyFont="1" applyBorder="1" applyAlignment="1">
      <alignment horizontal="left" wrapText="1"/>
    </xf>
    <xf numFmtId="0" fontId="28" fillId="0" borderId="1" xfId="10" applyFont="1" applyBorder="1" applyAlignment="1">
      <alignment wrapText="1"/>
    </xf>
    <xf numFmtId="3" fontId="31" fillId="0" borderId="22" xfId="10" applyNumberFormat="1" applyFont="1" applyBorder="1"/>
    <xf numFmtId="3" fontId="28" fillId="0" borderId="20" xfId="10" applyNumberFormat="1" applyFont="1" applyBorder="1" applyAlignment="1">
      <alignment wrapText="1"/>
    </xf>
    <xf numFmtId="3" fontId="28" fillId="0" borderId="0" xfId="10" applyNumberFormat="1" applyFont="1" applyAlignment="1">
      <alignment wrapText="1"/>
    </xf>
    <xf numFmtId="168" fontId="31" fillId="0" borderId="0" xfId="10" applyNumberFormat="1" applyFont="1"/>
    <xf numFmtId="3" fontId="72" fillId="0" borderId="0" xfId="10" applyNumberFormat="1" applyFont="1" applyAlignment="1">
      <alignment wrapText="1"/>
    </xf>
    <xf numFmtId="3" fontId="31" fillId="0" borderId="0" xfId="10" applyNumberFormat="1" applyFont="1" applyAlignment="1">
      <alignment wrapText="1"/>
    </xf>
    <xf numFmtId="3" fontId="28" fillId="0" borderId="0" xfId="10" applyNumberFormat="1" applyFont="1"/>
    <xf numFmtId="0" fontId="31" fillId="0" borderId="0" xfId="10" applyFont="1" applyAlignment="1">
      <alignment wrapText="1"/>
    </xf>
    <xf numFmtId="0" fontId="31" fillId="0" borderId="18" xfId="10" applyFont="1" applyBorder="1" applyAlignment="1">
      <alignment horizontal="center"/>
    </xf>
    <xf numFmtId="0" fontId="31" fillId="0" borderId="9" xfId="10" applyFont="1" applyBorder="1"/>
    <xf numFmtId="0" fontId="28" fillId="0" borderId="9" xfId="10" applyFont="1" applyBorder="1" applyAlignment="1">
      <alignment horizontal="center"/>
    </xf>
    <xf numFmtId="0" fontId="28" fillId="0" borderId="19" xfId="10" applyFont="1" applyBorder="1" applyAlignment="1">
      <alignment horizontal="center"/>
    </xf>
    <xf numFmtId="0" fontId="28" fillId="0" borderId="0" xfId="10" applyFont="1" applyAlignment="1">
      <alignment horizontal="center"/>
    </xf>
    <xf numFmtId="0" fontId="73" fillId="0" borderId="2" xfId="10" applyFont="1" applyBorder="1" applyAlignment="1">
      <alignment horizontal="center"/>
    </xf>
    <xf numFmtId="0" fontId="74" fillId="0" borderId="1" xfId="10" applyFont="1" applyBorder="1"/>
    <xf numFmtId="0" fontId="28" fillId="0" borderId="1" xfId="10" applyFont="1" applyBorder="1" applyAlignment="1">
      <alignment horizontal="center"/>
    </xf>
    <xf numFmtId="0" fontId="31" fillId="0" borderId="15" xfId="10" applyFont="1" applyBorder="1" applyAlignment="1">
      <alignment horizontal="center"/>
    </xf>
    <xf numFmtId="0" fontId="31" fillId="0" borderId="2" xfId="10" applyFont="1" applyBorder="1" applyAlignment="1">
      <alignment horizontal="center"/>
    </xf>
    <xf numFmtId="3" fontId="31" fillId="0" borderId="1" xfId="10" applyNumberFormat="1" applyFont="1" applyBorder="1" applyAlignment="1">
      <alignment horizontal="right"/>
    </xf>
    <xf numFmtId="3" fontId="31" fillId="0" borderId="15" xfId="10" applyNumberFormat="1" applyFont="1" applyBorder="1" applyAlignment="1">
      <alignment horizontal="right"/>
    </xf>
    <xf numFmtId="3" fontId="31" fillId="0" borderId="0" xfId="10" applyNumberFormat="1" applyFont="1" applyAlignment="1">
      <alignment horizontal="right"/>
    </xf>
    <xf numFmtId="0" fontId="31" fillId="0" borderId="1" xfId="10" applyFont="1" applyBorder="1"/>
    <xf numFmtId="0" fontId="31" fillId="0" borderId="22" xfId="10" applyFont="1" applyBorder="1" applyAlignment="1">
      <alignment horizontal="center"/>
    </xf>
    <xf numFmtId="0" fontId="28" fillId="0" borderId="20" xfId="10" applyFont="1" applyBorder="1"/>
    <xf numFmtId="3" fontId="28" fillId="0" borderId="20" xfId="10" applyNumberFormat="1" applyFont="1" applyBorder="1" applyAlignment="1">
      <alignment horizontal="right"/>
    </xf>
    <xf numFmtId="3" fontId="28" fillId="0" borderId="21" xfId="10" applyNumberFormat="1" applyFont="1" applyBorder="1" applyAlignment="1">
      <alignment horizontal="right"/>
    </xf>
    <xf numFmtId="3" fontId="28" fillId="0" borderId="0" xfId="10" applyNumberFormat="1" applyFont="1" applyAlignment="1">
      <alignment horizontal="right"/>
    </xf>
    <xf numFmtId="0" fontId="60" fillId="0" borderId="0" xfId="10" applyFont="1"/>
    <xf numFmtId="3" fontId="56" fillId="0" borderId="0" xfId="10" applyNumberFormat="1" applyFont="1"/>
    <xf numFmtId="0" fontId="51" fillId="0" borderId="0" xfId="10" applyFont="1"/>
    <xf numFmtId="0" fontId="49" fillId="0" borderId="18" xfId="10" applyFont="1" applyBorder="1" applyAlignment="1">
      <alignment horizontal="centerContinuous"/>
    </xf>
    <xf numFmtId="0" fontId="49" fillId="0" borderId="9" xfId="10" applyFont="1" applyBorder="1" applyAlignment="1">
      <alignment horizontal="center"/>
    </xf>
    <xf numFmtId="3" fontId="49" fillId="0" borderId="19" xfId="10" applyNumberFormat="1" applyFont="1" applyBorder="1" applyAlignment="1">
      <alignment horizontal="centerContinuous"/>
    </xf>
    <xf numFmtId="0" fontId="67" fillId="0" borderId="2" xfId="10" applyFont="1" applyBorder="1"/>
    <xf numFmtId="0" fontId="49" fillId="0" borderId="1" xfId="10" applyFont="1" applyBorder="1"/>
    <xf numFmtId="0" fontId="49" fillId="0" borderId="2" xfId="10" applyFont="1" applyBorder="1" applyAlignment="1">
      <alignment wrapText="1"/>
    </xf>
    <xf numFmtId="3" fontId="69" fillId="0" borderId="0" xfId="10" applyNumberFormat="1" applyFont="1"/>
    <xf numFmtId="0" fontId="67" fillId="0" borderId="2" xfId="10" applyFont="1" applyBorder="1" applyAlignment="1">
      <alignment horizontal="right"/>
    </xf>
    <xf numFmtId="3" fontId="75" fillId="0" borderId="0" xfId="10" applyNumberFormat="1" applyFont="1"/>
    <xf numFmtId="3" fontId="49" fillId="0" borderId="0" xfId="10" applyNumberFormat="1" applyFont="1" applyAlignment="1">
      <alignment horizontal="right"/>
    </xf>
    <xf numFmtId="0" fontId="69" fillId="0" borderId="2" xfId="10" applyFont="1" applyBorder="1"/>
    <xf numFmtId="0" fontId="69" fillId="0" borderId="22" xfId="10" applyFont="1" applyBorder="1"/>
    <xf numFmtId="168" fontId="49" fillId="0" borderId="0" xfId="10" applyNumberFormat="1" applyFont="1"/>
    <xf numFmtId="170" fontId="49" fillId="0" borderId="0" xfId="10" applyNumberFormat="1" applyFont="1"/>
    <xf numFmtId="0" fontId="49" fillId="0" borderId="0" xfId="10" applyFont="1" applyAlignment="1">
      <alignment horizontal="left"/>
    </xf>
    <xf numFmtId="0" fontId="76" fillId="0" borderId="0" xfId="10" applyFont="1"/>
    <xf numFmtId="170" fontId="49" fillId="0" borderId="0" xfId="10" applyNumberFormat="1" applyFont="1" applyAlignment="1">
      <alignment horizontal="left"/>
    </xf>
    <xf numFmtId="0" fontId="30" fillId="0" borderId="18" xfId="10" applyFont="1" applyBorder="1" applyAlignment="1">
      <alignment horizontal="center"/>
    </xf>
    <xf numFmtId="0" fontId="30" fillId="0" borderId="9" xfId="10" applyFont="1" applyBorder="1" applyAlignment="1">
      <alignment horizontal="center" wrapText="1"/>
    </xf>
    <xf numFmtId="0" fontId="30" fillId="0" borderId="9" xfId="10" applyFont="1" applyBorder="1" applyAlignment="1">
      <alignment horizontal="center"/>
    </xf>
    <xf numFmtId="0" fontId="16" fillId="0" borderId="0" xfId="10" applyFont="1" applyAlignment="1">
      <alignment horizontal="center"/>
    </xf>
    <xf numFmtId="0" fontId="16" fillId="0" borderId="2" xfId="10" applyFont="1" applyBorder="1" applyAlignment="1">
      <alignment horizontal="center"/>
    </xf>
    <xf numFmtId="3" fontId="16" fillId="0" borderId="15" xfId="10" applyNumberFormat="1" applyFont="1" applyBorder="1" applyAlignment="1">
      <alignment horizontal="right"/>
    </xf>
    <xf numFmtId="0" fontId="16" fillId="0" borderId="22" xfId="10" applyFont="1" applyBorder="1"/>
    <xf numFmtId="0" fontId="30" fillId="0" borderId="20" xfId="10" applyFont="1" applyBorder="1" applyAlignment="1">
      <alignment horizontal="left" wrapText="1"/>
    </xf>
    <xf numFmtId="0" fontId="22" fillId="0" borderId="2" xfId="17" applyFont="1" applyBorder="1" applyAlignment="1">
      <alignment horizontal="center" wrapText="1"/>
    </xf>
    <xf numFmtId="3" fontId="29" fillId="0" borderId="1" xfId="17" applyNumberFormat="1" applyFont="1" applyBorder="1" applyAlignment="1">
      <alignment horizontal="left" wrapText="1"/>
    </xf>
    <xf numFmtId="0" fontId="22" fillId="0" borderId="2" xfId="17" applyFont="1" applyBorder="1" applyAlignment="1">
      <alignment horizontal="center"/>
    </xf>
    <xf numFmtId="3" fontId="31" fillId="0" borderId="1" xfId="17" applyNumberFormat="1" applyFont="1" applyBorder="1" applyAlignment="1">
      <alignment horizontal="left"/>
    </xf>
    <xf numFmtId="3" fontId="31" fillId="0" borderId="1" xfId="17" applyNumberFormat="1" applyFont="1" applyBorder="1" applyAlignment="1">
      <alignment horizontal="right"/>
    </xf>
    <xf numFmtId="3" fontId="31" fillId="0" borderId="1" xfId="10" applyNumberFormat="1" applyFont="1" applyBorder="1"/>
    <xf numFmtId="3" fontId="31" fillId="0" borderId="15" xfId="10" applyNumberFormat="1" applyFont="1" applyBorder="1"/>
    <xf numFmtId="0" fontId="17" fillId="0" borderId="0" xfId="10" applyFont="1"/>
    <xf numFmtId="0" fontId="22" fillId="0" borderId="22" xfId="17" applyFont="1" applyBorder="1" applyAlignment="1">
      <alignment horizontal="center"/>
    </xf>
    <xf numFmtId="3" fontId="28" fillId="0" borderId="20" xfId="17" applyNumberFormat="1" applyFont="1" applyBorder="1"/>
    <xf numFmtId="3" fontId="28" fillId="0" borderId="20" xfId="17" applyNumberFormat="1" applyFont="1" applyBorder="1" applyAlignment="1">
      <alignment horizontal="right"/>
    </xf>
    <xf numFmtId="3" fontId="28" fillId="0" borderId="21" xfId="17" applyNumberFormat="1" applyFont="1" applyBorder="1" applyAlignment="1">
      <alignment horizontal="right"/>
    </xf>
    <xf numFmtId="0" fontId="77" fillId="0" borderId="0" xfId="10" applyFont="1"/>
    <xf numFmtId="168" fontId="22" fillId="0" borderId="18" xfId="10" applyNumberFormat="1" applyFont="1" applyBorder="1"/>
    <xf numFmtId="168" fontId="22" fillId="0" borderId="9" xfId="10" applyNumberFormat="1" applyFont="1" applyBorder="1"/>
    <xf numFmtId="168" fontId="22" fillId="0" borderId="9" xfId="10" applyNumberFormat="1" applyFont="1" applyBorder="1" applyAlignment="1">
      <alignment horizontal="center" vertical="center" wrapText="1"/>
    </xf>
    <xf numFmtId="168" fontId="22" fillId="0" borderId="19" xfId="10" applyNumberFormat="1" applyFont="1" applyBorder="1" applyAlignment="1">
      <alignment horizontal="center" vertical="center" wrapText="1"/>
    </xf>
    <xf numFmtId="0" fontId="22" fillId="0" borderId="0" xfId="10" applyFont="1"/>
    <xf numFmtId="168" fontId="29" fillId="0" borderId="2" xfId="10" applyNumberFormat="1" applyFont="1" applyBorder="1" applyAlignment="1">
      <alignment horizontal="centerContinuous"/>
    </xf>
    <xf numFmtId="168" fontId="22" fillId="0" borderId="1" xfId="10" applyNumberFormat="1" applyFont="1" applyBorder="1" applyAlignment="1">
      <alignment horizontal="centerContinuous"/>
    </xf>
    <xf numFmtId="168" fontId="22" fillId="0" borderId="1" xfId="10" applyNumberFormat="1" applyFont="1" applyBorder="1" applyAlignment="1">
      <alignment horizontal="right"/>
    </xf>
    <xf numFmtId="168" fontId="22" fillId="0" borderId="15" xfId="10" applyNumberFormat="1" applyFont="1" applyBorder="1"/>
    <xf numFmtId="3" fontId="22" fillId="0" borderId="0" xfId="10" applyNumberFormat="1" applyFont="1" applyAlignment="1">
      <alignment horizontal="right"/>
    </xf>
    <xf numFmtId="168" fontId="22" fillId="0" borderId="2" xfId="10" applyNumberFormat="1" applyFont="1" applyBorder="1" applyAlignment="1">
      <alignment horizontal="center"/>
    </xf>
    <xf numFmtId="168" fontId="49" fillId="0" borderId="1" xfId="10" applyNumberFormat="1" applyFont="1" applyBorder="1" applyAlignment="1">
      <alignment vertical="center" wrapText="1"/>
    </xf>
    <xf numFmtId="168" fontId="49" fillId="0" borderId="1" xfId="10" applyNumberFormat="1" applyFont="1" applyBorder="1" applyAlignment="1">
      <alignment wrapText="1"/>
    </xf>
    <xf numFmtId="168" fontId="29" fillId="0" borderId="1" xfId="10" applyNumberFormat="1" applyFont="1" applyBorder="1"/>
    <xf numFmtId="3" fontId="29" fillId="0" borderId="0" xfId="10" applyNumberFormat="1" applyFont="1" applyAlignment="1">
      <alignment horizontal="right"/>
    </xf>
    <xf numFmtId="168" fontId="22" fillId="0" borderId="1" xfId="10" applyNumberFormat="1" applyFont="1" applyBorder="1"/>
    <xf numFmtId="168" fontId="49" fillId="0" borderId="1" xfId="10" applyNumberFormat="1" applyFont="1" applyBorder="1"/>
    <xf numFmtId="168" fontId="49" fillId="0" borderId="1" xfId="10" applyNumberFormat="1" applyFont="1" applyBorder="1" applyAlignment="1">
      <alignment horizontal="left" vertical="center" wrapText="1"/>
    </xf>
    <xf numFmtId="168" fontId="69" fillId="0" borderId="1" xfId="10" applyNumberFormat="1" applyFont="1" applyBorder="1"/>
    <xf numFmtId="168" fontId="22" fillId="0" borderId="22" xfId="10" applyNumberFormat="1" applyFont="1" applyBorder="1" applyAlignment="1">
      <alignment horizontal="center"/>
    </xf>
    <xf numFmtId="168" fontId="29" fillId="0" borderId="20" xfId="10" applyNumberFormat="1" applyFont="1" applyBorder="1"/>
    <xf numFmtId="168" fontId="22" fillId="0" borderId="0" xfId="10" applyNumberFormat="1" applyFont="1"/>
    <xf numFmtId="3" fontId="49" fillId="0" borderId="0" xfId="10" applyNumberFormat="1" applyFont="1" applyAlignment="1">
      <alignment horizontal="left" vertical="center" wrapText="1"/>
    </xf>
    <xf numFmtId="3" fontId="22" fillId="0" borderId="0" xfId="10" applyNumberFormat="1" applyFont="1"/>
    <xf numFmtId="0" fontId="49" fillId="0" borderId="0" xfId="10" applyFont="1" applyAlignment="1">
      <alignment horizontal="left" vertical="center" wrapText="1"/>
    </xf>
    <xf numFmtId="3" fontId="67" fillId="0" borderId="0" xfId="10" applyNumberFormat="1" applyFont="1" applyAlignment="1">
      <alignment horizontal="left" vertical="center" wrapText="1"/>
    </xf>
    <xf numFmtId="0" fontId="50" fillId="2" borderId="29" xfId="10" applyFont="1" applyFill="1" applyBorder="1" applyAlignment="1">
      <alignment wrapText="1"/>
    </xf>
    <xf numFmtId="0" fontId="10" fillId="0" borderId="15" xfId="10" applyFont="1" applyBorder="1" applyAlignment="1">
      <alignment horizontal="right" vertical="center" wrapText="1"/>
    </xf>
    <xf numFmtId="3" fontId="16" fillId="0" borderId="0" xfId="10" applyNumberFormat="1" applyFont="1" applyAlignment="1">
      <alignment wrapText="1"/>
    </xf>
    <xf numFmtId="3" fontId="30" fillId="0" borderId="20" xfId="10" applyNumberFormat="1" applyFont="1" applyBorder="1" applyAlignment="1">
      <alignment wrapText="1"/>
    </xf>
    <xf numFmtId="3" fontId="16" fillId="0" borderId="2" xfId="10" applyNumberFormat="1" applyFont="1" applyBorder="1"/>
    <xf numFmtId="3" fontId="83" fillId="0" borderId="15" xfId="10" applyNumberFormat="1" applyFont="1" applyBorder="1" applyAlignment="1">
      <alignment horizontal="center" vertical="center"/>
    </xf>
    <xf numFmtId="3" fontId="83" fillId="0" borderId="1" xfId="10" applyNumberFormat="1" applyFont="1" applyBorder="1" applyAlignment="1">
      <alignment horizontal="center" vertical="center" wrapText="1"/>
    </xf>
    <xf numFmtId="3" fontId="30" fillId="0" borderId="1" xfId="10" applyNumberFormat="1" applyFont="1" applyBorder="1" applyAlignment="1">
      <alignment horizontal="center" vertical="center" wrapText="1"/>
    </xf>
    <xf numFmtId="3" fontId="21" fillId="0" borderId="1" xfId="5" applyNumberFormat="1" applyFont="1" applyBorder="1" applyAlignment="1">
      <alignment horizontal="right" vertical="center" wrapText="1"/>
    </xf>
    <xf numFmtId="3" fontId="16" fillId="0" borderId="1" xfId="15" applyNumberFormat="1" applyFont="1" applyBorder="1" applyAlignment="1">
      <alignment horizontal="left" wrapText="1"/>
    </xf>
    <xf numFmtId="3" fontId="14" fillId="0" borderId="20" xfId="10" applyNumberFormat="1" applyFont="1" applyBorder="1" applyAlignment="1">
      <alignment horizontal="right" vertical="center"/>
    </xf>
    <xf numFmtId="3" fontId="14" fillId="0" borderId="21" xfId="10" applyNumberFormat="1" applyFont="1" applyBorder="1" applyAlignment="1">
      <alignment horizontal="right" vertical="center"/>
    </xf>
    <xf numFmtId="0" fontId="10" fillId="0" borderId="1" xfId="10" applyFont="1" applyBorder="1" applyAlignment="1">
      <alignment horizontal="right" vertical="center"/>
    </xf>
    <xf numFmtId="0" fontId="10" fillId="0" borderId="9" xfId="10" applyFont="1" applyBorder="1" applyAlignment="1">
      <alignment horizontal="center" vertical="center"/>
    </xf>
    <xf numFmtId="0" fontId="10" fillId="0" borderId="19" xfId="10" applyFont="1" applyBorder="1" applyAlignment="1">
      <alignment horizontal="center" vertical="center"/>
    </xf>
    <xf numFmtId="0" fontId="14" fillId="0" borderId="1" xfId="10" applyFont="1" applyBorder="1" applyAlignment="1">
      <alignment horizontal="center" vertical="center"/>
    </xf>
    <xf numFmtId="0" fontId="14" fillId="0" borderId="15" xfId="10" applyFont="1" applyBorder="1" applyAlignment="1">
      <alignment horizontal="center" vertical="center" wrapText="1"/>
    </xf>
    <xf numFmtId="3" fontId="30" fillId="0" borderId="34" xfId="14" applyNumberFormat="1" applyFont="1" applyBorder="1" applyAlignment="1">
      <alignment horizontal="center" wrapText="1"/>
    </xf>
    <xf numFmtId="0" fontId="30" fillId="0" borderId="20" xfId="10" applyFont="1" applyBorder="1" applyAlignment="1">
      <alignment wrapText="1"/>
    </xf>
    <xf numFmtId="0" fontId="30" fillId="0" borderId="1" xfId="10" applyFont="1" applyBorder="1" applyAlignment="1">
      <alignment horizontal="left" wrapText="1"/>
    </xf>
    <xf numFmtId="0" fontId="29" fillId="0" borderId="1" xfId="10" applyFont="1" applyBorder="1" applyAlignment="1">
      <alignment horizontal="center" wrapText="1"/>
    </xf>
    <xf numFmtId="0" fontId="29" fillId="0" borderId="9" xfId="14" applyFont="1" applyBorder="1" applyAlignment="1">
      <alignment horizontal="center" wrapText="1"/>
    </xf>
    <xf numFmtId="3" fontId="16" fillId="0" borderId="1" xfId="15" applyNumberFormat="1" applyFont="1" applyBorder="1" applyAlignment="1">
      <alignment horizontal="center" wrapText="1"/>
    </xf>
    <xf numFmtId="3" fontId="16" fillId="0" borderId="1" xfId="10" applyNumberFormat="1" applyFont="1" applyBorder="1" applyAlignment="1">
      <alignment horizontal="center" wrapText="1"/>
    </xf>
    <xf numFmtId="3" fontId="30" fillId="0" borderId="1" xfId="15" applyNumberFormat="1" applyFont="1" applyBorder="1" applyAlignment="1">
      <alignment horizontal="center" wrapText="1"/>
    </xf>
    <xf numFmtId="3" fontId="30" fillId="0" borderId="20" xfId="10" applyNumberFormat="1" applyFont="1" applyBorder="1" applyAlignment="1">
      <alignment horizontal="center" wrapText="1"/>
    </xf>
    <xf numFmtId="0" fontId="67" fillId="0" borderId="5" xfId="10" applyFont="1" applyBorder="1" applyAlignment="1">
      <alignment wrapText="1"/>
    </xf>
    <xf numFmtId="3" fontId="67" fillId="0" borderId="5" xfId="10" applyNumberFormat="1" applyFont="1" applyBorder="1"/>
    <xf numFmtId="3" fontId="67" fillId="0" borderId="16" xfId="10" applyNumberFormat="1" applyFont="1" applyBorder="1"/>
    <xf numFmtId="3" fontId="67" fillId="0" borderId="21" xfId="10" applyNumberFormat="1" applyFont="1" applyBorder="1"/>
    <xf numFmtId="168" fontId="30" fillId="0" borderId="1" xfId="10" applyNumberFormat="1" applyFont="1" applyBorder="1" applyAlignment="1">
      <alignment horizontal="centerContinuous"/>
    </xf>
    <xf numFmtId="168" fontId="16" fillId="0" borderId="1" xfId="10" applyNumberFormat="1" applyFont="1" applyBorder="1"/>
    <xf numFmtId="168" fontId="16" fillId="0" borderId="15" xfId="10" applyNumberFormat="1" applyFont="1" applyBorder="1"/>
    <xf numFmtId="0" fontId="31" fillId="0" borderId="18" xfId="10" applyFont="1" applyBorder="1" applyAlignment="1">
      <alignment horizontal="right" wrapText="1"/>
    </xf>
    <xf numFmtId="169" fontId="30" fillId="0" borderId="3" xfId="10" applyNumberFormat="1" applyFont="1" applyBorder="1" applyAlignment="1">
      <alignment horizontal="center"/>
    </xf>
    <xf numFmtId="169" fontId="30" fillId="0" borderId="35" xfId="10" applyNumberFormat="1" applyFont="1" applyBorder="1" applyAlignment="1">
      <alignment horizontal="center"/>
    </xf>
    <xf numFmtId="0" fontId="28" fillId="0" borderId="34" xfId="10" applyFont="1" applyBorder="1" applyAlignment="1">
      <alignment horizontal="center" wrapText="1"/>
    </xf>
    <xf numFmtId="0" fontId="28" fillId="0" borderId="3" xfId="10" applyFont="1" applyBorder="1" applyAlignment="1">
      <alignment horizontal="center" wrapText="1"/>
    </xf>
    <xf numFmtId="0" fontId="67" fillId="0" borderId="3" xfId="10" applyFont="1" applyBorder="1" applyAlignment="1">
      <alignment wrapText="1"/>
    </xf>
    <xf numFmtId="3" fontId="67" fillId="0" borderId="3" xfId="10" applyNumberFormat="1" applyFont="1" applyBorder="1" applyAlignment="1">
      <alignment horizontal="right" wrapText="1"/>
    </xf>
    <xf numFmtId="0" fontId="30" fillId="2" borderId="1" xfId="10" applyFont="1" applyFill="1" applyBorder="1" applyAlignment="1">
      <alignment horizontal="center"/>
    </xf>
    <xf numFmtId="0" fontId="61" fillId="0" borderId="1" xfId="10" applyFont="1" applyBorder="1"/>
    <xf numFmtId="3" fontId="28" fillId="0" borderId="1" xfId="10" applyNumberFormat="1" applyFont="1" applyBorder="1" applyAlignment="1">
      <alignment horizontal="center"/>
    </xf>
    <xf numFmtId="167" fontId="30" fillId="0" borderId="34" xfId="16" applyNumberFormat="1" applyFont="1" applyBorder="1" applyAlignment="1">
      <alignment horizontal="right"/>
    </xf>
    <xf numFmtId="167" fontId="30" fillId="0" borderId="3" xfId="16" applyNumberFormat="1" applyFont="1" applyBorder="1" applyAlignment="1">
      <alignment horizontal="left"/>
    </xf>
    <xf numFmtId="3" fontId="22" fillId="0" borderId="3" xfId="16" applyNumberFormat="1" applyFont="1" applyBorder="1" applyAlignment="1">
      <alignment horizontal="center" wrapText="1"/>
    </xf>
    <xf numFmtId="0" fontId="22" fillId="0" borderId="35" xfId="10" applyFont="1" applyBorder="1" applyAlignment="1">
      <alignment wrapText="1"/>
    </xf>
    <xf numFmtId="3" fontId="16" fillId="0" borderId="2" xfId="10" applyNumberFormat="1" applyFont="1" applyBorder="1" applyAlignment="1">
      <alignment horizontal="right"/>
    </xf>
    <xf numFmtId="3" fontId="70" fillId="0" borderId="1" xfId="10" applyNumberFormat="1" applyFont="1" applyBorder="1"/>
    <xf numFmtId="3" fontId="83" fillId="0" borderId="15" xfId="10" applyNumberFormat="1" applyFont="1" applyBorder="1"/>
    <xf numFmtId="3" fontId="83" fillId="0" borderId="1" xfId="10" applyNumberFormat="1" applyFont="1" applyBorder="1"/>
    <xf numFmtId="3" fontId="70" fillId="0" borderId="20" xfId="10" applyNumberFormat="1" applyFont="1" applyBorder="1"/>
    <xf numFmtId="3" fontId="83" fillId="0" borderId="21" xfId="10" applyNumberFormat="1" applyFont="1" applyBorder="1"/>
    <xf numFmtId="168" fontId="70" fillId="0" borderId="0" xfId="10" applyNumberFormat="1" applyFont="1"/>
    <xf numFmtId="0" fontId="30" fillId="0" borderId="2" xfId="10" applyFont="1" applyBorder="1"/>
    <xf numFmtId="0" fontId="30" fillId="0" borderId="1" xfId="10" applyFont="1" applyBorder="1" applyAlignment="1">
      <alignment horizontal="center" wrapText="1"/>
    </xf>
    <xf numFmtId="0" fontId="30" fillId="2" borderId="1" xfId="10" applyFont="1" applyFill="1" applyBorder="1" applyAlignment="1">
      <alignment horizontal="center" wrapText="1"/>
    </xf>
    <xf numFmtId="0" fontId="14" fillId="0" borderId="1" xfId="10" applyFont="1" applyBorder="1" applyAlignment="1">
      <alignment horizontal="center"/>
    </xf>
    <xf numFmtId="0" fontId="14" fillId="0" borderId="15" xfId="10" applyFont="1" applyBorder="1" applyAlignment="1">
      <alignment horizontal="center" wrapText="1"/>
    </xf>
    <xf numFmtId="0" fontId="14" fillId="0" borderId="12" xfId="10" applyFont="1" applyBorder="1" applyAlignment="1">
      <alignment horizontal="center"/>
    </xf>
    <xf numFmtId="0" fontId="14" fillId="0" borderId="12" xfId="10" applyFont="1" applyBorder="1" applyAlignment="1">
      <alignment horizontal="center" vertical="center"/>
    </xf>
    <xf numFmtId="0" fontId="10" fillId="0" borderId="12" xfId="10" applyFont="1" applyBorder="1" applyAlignment="1">
      <alignment vertical="center"/>
    </xf>
    <xf numFmtId="0" fontId="14" fillId="0" borderId="37" xfId="10" applyFont="1" applyBorder="1" applyAlignment="1">
      <alignment vertical="center"/>
    </xf>
    <xf numFmtId="0" fontId="10" fillId="0" borderId="36" xfId="10" applyFont="1" applyBorder="1" applyAlignment="1">
      <alignment vertical="center"/>
    </xf>
    <xf numFmtId="3" fontId="70" fillId="0" borderId="1" xfId="18" applyNumberFormat="1" applyFont="1" applyBorder="1"/>
    <xf numFmtId="3" fontId="83" fillId="0" borderId="1" xfId="18" applyNumberFormat="1" applyFont="1" applyBorder="1"/>
    <xf numFmtId="0" fontId="79" fillId="0" borderId="1" xfId="18" applyFont="1" applyBorder="1" applyAlignment="1">
      <alignment horizontal="center"/>
    </xf>
    <xf numFmtId="3" fontId="79" fillId="0" borderId="1" xfId="18" applyNumberFormat="1" applyFont="1" applyBorder="1"/>
    <xf numFmtId="3" fontId="80" fillId="0" borderId="1" xfId="18" applyNumberFormat="1" applyFont="1" applyBorder="1"/>
    <xf numFmtId="3" fontId="79" fillId="0" borderId="1" xfId="18" applyNumberFormat="1" applyFont="1" applyBorder="1" applyAlignment="1">
      <alignment horizontal="center"/>
    </xf>
    <xf numFmtId="3" fontId="80" fillId="0" borderId="1" xfId="18" applyNumberFormat="1" applyFont="1" applyBorder="1" applyAlignment="1">
      <alignment horizontal="center"/>
    </xf>
    <xf numFmtId="171" fontId="84" fillId="0" borderId="0" xfId="18" applyNumberFormat="1" applyFont="1"/>
    <xf numFmtId="3" fontId="82" fillId="0" borderId="1" xfId="18" applyNumberFormat="1" applyFont="1" applyBorder="1"/>
    <xf numFmtId="0" fontId="67" fillId="0" borderId="1" xfId="10" applyFont="1" applyBorder="1" applyAlignment="1">
      <alignment horizontal="center"/>
    </xf>
    <xf numFmtId="0" fontId="32" fillId="0" borderId="1" xfId="10" applyBorder="1" applyAlignment="1">
      <alignment horizontal="right"/>
    </xf>
    <xf numFmtId="3" fontId="16" fillId="0" borderId="1" xfId="10" applyNumberFormat="1" applyFont="1" applyBorder="1" applyAlignment="1">
      <alignment horizontal="right"/>
    </xf>
    <xf numFmtId="3" fontId="30" fillId="0" borderId="1" xfId="10" applyNumberFormat="1" applyFont="1" applyBorder="1" applyAlignment="1">
      <alignment horizontal="right"/>
    </xf>
    <xf numFmtId="0" fontId="85" fillId="0" borderId="0" xfId="12" applyFont="1"/>
    <xf numFmtId="0" fontId="87" fillId="0" borderId="0" xfId="1" applyFont="1" applyAlignment="1">
      <alignment wrapText="1"/>
    </xf>
    <xf numFmtId="165" fontId="87" fillId="0" borderId="0" xfId="1" applyNumberFormat="1" applyFont="1" applyAlignment="1">
      <alignment wrapText="1"/>
    </xf>
    <xf numFmtId="0" fontId="49" fillId="2" borderId="30" xfId="10" applyFont="1" applyFill="1" applyBorder="1"/>
    <xf numFmtId="0" fontId="49" fillId="2" borderId="29" xfId="10" applyFont="1" applyFill="1" applyBorder="1"/>
    <xf numFmtId="0" fontId="49" fillId="0" borderId="29" xfId="10" applyFont="1" applyBorder="1"/>
    <xf numFmtId="0" fontId="30" fillId="2" borderId="38" xfId="10" applyFont="1" applyFill="1" applyBorder="1" applyAlignment="1">
      <alignment horizontal="center"/>
    </xf>
    <xf numFmtId="0" fontId="30" fillId="2" borderId="39" xfId="10" applyFont="1" applyFill="1" applyBorder="1" applyAlignment="1">
      <alignment horizontal="center"/>
    </xf>
    <xf numFmtId="0" fontId="30" fillId="2" borderId="40" xfId="10" applyFont="1" applyFill="1" applyBorder="1" applyAlignment="1">
      <alignment horizontal="center"/>
    </xf>
    <xf numFmtId="0" fontId="86" fillId="0" borderId="0" xfId="12" applyFont="1" applyAlignment="1">
      <alignment horizontal="center" wrapText="1"/>
    </xf>
    <xf numFmtId="0" fontId="87" fillId="0" borderId="0" xfId="1" applyFont="1" applyAlignment="1">
      <alignment horizontal="center"/>
    </xf>
    <xf numFmtId="165" fontId="87" fillId="0" borderId="10" xfId="1" applyNumberFormat="1" applyFont="1" applyBorder="1" applyAlignment="1">
      <alignment horizontal="left"/>
    </xf>
    <xf numFmtId="0" fontId="10" fillId="0" borderId="0" xfId="5" applyFont="1" applyAlignment="1">
      <alignment horizontal="left"/>
    </xf>
    <xf numFmtId="0" fontId="6" fillId="0" borderId="0" xfId="5" applyAlignment="1">
      <alignment horizontal="left"/>
    </xf>
    <xf numFmtId="0" fontId="26" fillId="0" borderId="1" xfId="5" applyFont="1" applyBorder="1" applyAlignment="1">
      <alignment horizontal="center" vertical="center" wrapText="1"/>
    </xf>
    <xf numFmtId="0" fontId="22" fillId="0" borderId="0" xfId="5" applyFont="1" applyAlignment="1">
      <alignment horizontal="right"/>
    </xf>
    <xf numFmtId="0" fontId="10" fillId="0" borderId="12" xfId="10" applyFont="1" applyBorder="1" applyAlignment="1">
      <alignment vertical="center" wrapText="1"/>
    </xf>
    <xf numFmtId="3" fontId="10" fillId="0" borderId="1" xfId="10" applyNumberFormat="1" applyFont="1" applyBorder="1" applyAlignment="1">
      <alignment horizontal="right" vertical="center"/>
    </xf>
    <xf numFmtId="0" fontId="10" fillId="0" borderId="3" xfId="5" quotePrefix="1" applyFont="1" applyBorder="1" applyAlignment="1">
      <alignment horizontal="center"/>
    </xf>
    <xf numFmtId="0" fontId="91" fillId="0" borderId="1" xfId="5" applyFont="1" applyBorder="1" applyAlignment="1">
      <alignment horizontal="center" wrapText="1"/>
    </xf>
    <xf numFmtId="0" fontId="91" fillId="0" borderId="1" xfId="5" applyFont="1" applyBorder="1" applyAlignment="1">
      <alignment horizontal="center"/>
    </xf>
    <xf numFmtId="0" fontId="12" fillId="0" borderId="3" xfId="5" applyFont="1" applyBorder="1" applyAlignment="1">
      <alignment horizontal="center" vertical="center" wrapText="1"/>
    </xf>
    <xf numFmtId="0" fontId="11" fillId="0" borderId="8" xfId="5" applyFont="1" applyBorder="1" applyAlignment="1">
      <alignment horizontal="center"/>
    </xf>
    <xf numFmtId="0" fontId="11" fillId="0" borderId="17" xfId="5" applyFont="1" applyBorder="1" applyAlignment="1">
      <alignment horizontal="center"/>
    </xf>
    <xf numFmtId="0" fontId="10" fillId="0" borderId="17" xfId="5" applyFont="1" applyBorder="1"/>
    <xf numFmtId="0" fontId="10" fillId="0" borderId="0" xfId="5" applyFont="1" applyAlignment="1">
      <alignment horizontal="right"/>
    </xf>
    <xf numFmtId="0" fontId="32" fillId="0" borderId="9" xfId="10" applyBorder="1"/>
    <xf numFmtId="0" fontId="65" fillId="0" borderId="1" xfId="10" applyFont="1" applyBorder="1" applyAlignment="1">
      <alignment wrapText="1"/>
    </xf>
    <xf numFmtId="0" fontId="65" fillId="0" borderId="1" xfId="10" applyFont="1" applyBorder="1" applyAlignment="1">
      <alignment horizontal="center" wrapText="1"/>
    </xf>
    <xf numFmtId="0" fontId="28" fillId="0" borderId="9" xfId="10" applyFont="1" applyBorder="1" applyAlignment="1">
      <alignment horizontal="center" vertical="center" wrapText="1"/>
    </xf>
    <xf numFmtId="0" fontId="28" fillId="0" borderId="41" xfId="10" applyFont="1" applyBorder="1" applyAlignment="1">
      <alignment horizontal="center" vertical="center" wrapText="1"/>
    </xf>
    <xf numFmtId="0" fontId="28" fillId="0" borderId="6" xfId="10" applyFont="1" applyBorder="1" applyAlignment="1">
      <alignment horizontal="center" vertical="center" wrapText="1"/>
    </xf>
    <xf numFmtId="3" fontId="30" fillId="0" borderId="21" xfId="15" applyNumberFormat="1" applyFont="1" applyBorder="1" applyAlignment="1">
      <alignment horizontal="center" wrapText="1"/>
    </xf>
    <xf numFmtId="0" fontId="15" fillId="0" borderId="1" xfId="5" applyFont="1" applyBorder="1" applyAlignment="1">
      <alignment vertical="center" wrapText="1"/>
    </xf>
    <xf numFmtId="0" fontId="87" fillId="0" borderId="0" xfId="1" applyFont="1" applyAlignment="1">
      <alignment horizontal="left"/>
    </xf>
    <xf numFmtId="0" fontId="29" fillId="0" borderId="3" xfId="5" applyFont="1" applyBorder="1" applyAlignment="1">
      <alignment horizontal="center"/>
    </xf>
    <xf numFmtId="0" fontId="22" fillId="0" borderId="0" xfId="5" applyFont="1" applyAlignment="1">
      <alignment horizontal="center"/>
    </xf>
    <xf numFmtId="0" fontId="29" fillId="0" borderId="3" xfId="5" applyFont="1" applyBorder="1" applyAlignment="1">
      <alignment horizontal="center" wrapText="1"/>
    </xf>
    <xf numFmtId="0" fontId="29" fillId="0" borderId="13" xfId="5" applyFont="1" applyBorder="1" applyAlignment="1">
      <alignment horizontal="center"/>
    </xf>
    <xf numFmtId="0" fontId="25" fillId="0" borderId="8" xfId="5" applyFont="1" applyBorder="1" applyAlignment="1">
      <alignment horizontal="center"/>
    </xf>
    <xf numFmtId="0" fontId="25" fillId="0" borderId="17" xfId="5" applyFont="1" applyBorder="1" applyAlignment="1">
      <alignment horizontal="center"/>
    </xf>
    <xf numFmtId="3" fontId="10" fillId="0" borderId="15" xfId="10" applyNumberFormat="1" applyFont="1" applyBorder="1" applyAlignment="1">
      <alignment horizontal="right" vertical="center" wrapText="1"/>
    </xf>
    <xf numFmtId="0" fontId="3" fillId="0" borderId="0" xfId="5" applyFont="1" applyAlignment="1">
      <alignment horizontal="left"/>
    </xf>
    <xf numFmtId="3" fontId="15" fillId="2" borderId="1" xfId="5" applyNumberFormat="1" applyFont="1" applyFill="1" applyBorder="1" applyAlignment="1">
      <alignment horizontal="right" vertical="center"/>
    </xf>
    <xf numFmtId="3" fontId="92" fillId="0" borderId="1" xfId="5" applyNumberFormat="1" applyFont="1" applyBorder="1" applyAlignment="1">
      <alignment horizontal="center" vertical="center" wrapText="1"/>
    </xf>
    <xf numFmtId="3" fontId="30" fillId="0" borderId="1" xfId="5" applyNumberFormat="1" applyFont="1" applyBorder="1" applyAlignment="1">
      <alignment horizontal="right" vertical="center"/>
    </xf>
    <xf numFmtId="3" fontId="30" fillId="0" borderId="1" xfId="5" applyNumberFormat="1" applyFont="1" applyBorder="1"/>
    <xf numFmtId="3" fontId="16" fillId="0" borderId="42" xfId="10" applyNumberFormat="1" applyFont="1" applyBorder="1" applyAlignment="1" applyProtection="1">
      <alignment horizontal="center" vertical="center" wrapText="1"/>
      <protection locked="0"/>
    </xf>
    <xf numFmtId="3" fontId="93" fillId="0" borderId="1" xfId="5" applyNumberFormat="1" applyFont="1" applyBorder="1" applyAlignment="1">
      <alignment horizontal="center" vertical="center" wrapText="1"/>
    </xf>
    <xf numFmtId="3" fontId="83" fillId="0" borderId="0" xfId="5" applyNumberFormat="1" applyFont="1"/>
    <xf numFmtId="3" fontId="16" fillId="0" borderId="0" xfId="5" applyNumberFormat="1" applyFont="1"/>
    <xf numFmtId="0" fontId="23" fillId="0" borderId="1" xfId="5" applyFont="1" applyBorder="1" applyAlignment="1">
      <alignment vertical="center" wrapText="1"/>
    </xf>
    <xf numFmtId="3" fontId="14" fillId="0" borderId="1" xfId="1" applyNumberFormat="1" applyFont="1" applyBorder="1" applyAlignment="1">
      <alignment horizontal="center" vertical="center" wrapText="1"/>
    </xf>
    <xf numFmtId="0" fontId="15" fillId="0" borderId="1" xfId="1" quotePrefix="1" applyFont="1" applyBorder="1" applyAlignment="1">
      <alignment vertical="center"/>
    </xf>
    <xf numFmtId="3" fontId="30" fillId="0" borderId="1" xfId="10" applyNumberFormat="1" applyFont="1" applyBorder="1" applyAlignment="1">
      <alignment horizontal="center"/>
    </xf>
    <xf numFmtId="0" fontId="30" fillId="0" borderId="1" xfId="10" applyFont="1" applyBorder="1" applyAlignment="1">
      <alignment horizontal="center"/>
    </xf>
    <xf numFmtId="0" fontId="30" fillId="0" borderId="15" xfId="10" applyFont="1" applyBorder="1" applyAlignment="1">
      <alignment horizontal="center"/>
    </xf>
    <xf numFmtId="3" fontId="16" fillId="0" borderId="34" xfId="14" applyNumberFormat="1" applyFont="1" applyBorder="1" applyAlignment="1">
      <alignment horizontal="center" wrapText="1"/>
    </xf>
    <xf numFmtId="3" fontId="16" fillId="0" borderId="42" xfId="15" applyNumberFormat="1" applyFont="1" applyBorder="1" applyAlignment="1">
      <alignment horizontal="center" wrapText="1"/>
    </xf>
    <xf numFmtId="3" fontId="16" fillId="0" borderId="42" xfId="10" applyNumberFormat="1" applyFont="1" applyBorder="1" applyAlignment="1">
      <alignment horizontal="center" wrapText="1"/>
    </xf>
    <xf numFmtId="3" fontId="30" fillId="0" borderId="42" xfId="15" applyNumberFormat="1" applyFont="1" applyBorder="1" applyAlignment="1">
      <alignment horizontal="center" wrapText="1"/>
    </xf>
    <xf numFmtId="3" fontId="16" fillId="0" borderId="42" xfId="15" applyNumberFormat="1" applyFont="1" applyBorder="1" applyAlignment="1">
      <alignment horizontal="left" wrapText="1"/>
    </xf>
    <xf numFmtId="0" fontId="30" fillId="0" borderId="1" xfId="14" applyFont="1" applyBorder="1" applyAlignment="1">
      <alignment horizontal="center" wrapText="1"/>
    </xf>
    <xf numFmtId="3" fontId="30" fillId="0" borderId="1" xfId="15" applyNumberFormat="1" applyFont="1" applyBorder="1" applyAlignment="1">
      <alignment horizontal="center"/>
    </xf>
    <xf numFmtId="0" fontId="16" fillId="0" borderId="1" xfId="14" applyFont="1" applyBorder="1" applyAlignment="1">
      <alignment horizontal="left" wrapText="1"/>
    </xf>
    <xf numFmtId="3" fontId="16" fillId="0" borderId="1" xfId="15" applyNumberFormat="1" applyFont="1" applyBorder="1" applyAlignment="1">
      <alignment horizontal="center"/>
    </xf>
    <xf numFmtId="3" fontId="16" fillId="0" borderId="4" xfId="10" applyNumberFormat="1" applyFont="1" applyBorder="1" applyAlignment="1">
      <alignment horizontal="right"/>
    </xf>
    <xf numFmtId="3" fontId="30" fillId="0" borderId="5" xfId="10" applyNumberFormat="1" applyFont="1" applyBorder="1"/>
    <xf numFmtId="3" fontId="30" fillId="0" borderId="16" xfId="10" applyNumberFormat="1" applyFont="1" applyBorder="1"/>
    <xf numFmtId="3" fontId="16" fillId="0" borderId="18" xfId="10" applyNumberFormat="1" applyFont="1" applyBorder="1" applyAlignment="1">
      <alignment horizontal="right"/>
    </xf>
    <xf numFmtId="3" fontId="30" fillId="0" borderId="9" xfId="10" applyNumberFormat="1" applyFont="1" applyBorder="1"/>
    <xf numFmtId="3" fontId="16" fillId="0" borderId="9" xfId="10" applyNumberFormat="1" applyFont="1" applyBorder="1"/>
    <xf numFmtId="3" fontId="16" fillId="0" borderId="19" xfId="10" applyNumberFormat="1" applyFont="1" applyBorder="1"/>
    <xf numFmtId="3" fontId="0" fillId="0" borderId="1" xfId="5" applyNumberFormat="1" applyFont="1" applyBorder="1" applyAlignment="1">
      <alignment horizontal="right" vertical="center" wrapText="1"/>
    </xf>
    <xf numFmtId="172" fontId="37" fillId="0" borderId="0" xfId="1" applyNumberFormat="1" applyFont="1"/>
    <xf numFmtId="0" fontId="67" fillId="0" borderId="34" xfId="10" applyFont="1" applyBorder="1" applyAlignment="1">
      <alignment horizontal="center" wrapText="1"/>
    </xf>
    <xf numFmtId="0" fontId="19" fillId="0" borderId="0" xfId="5" applyFont="1" applyAlignment="1">
      <alignment horizontal="center" vertical="center"/>
    </xf>
    <xf numFmtId="0" fontId="30" fillId="0" borderId="35" xfId="10" applyFont="1" applyBorder="1" applyAlignment="1">
      <alignment horizontal="center"/>
    </xf>
    <xf numFmtId="0" fontId="30" fillId="2" borderId="18" xfId="10" applyFont="1" applyFill="1" applyBorder="1" applyAlignment="1">
      <alignment horizontal="center"/>
    </xf>
    <xf numFmtId="0" fontId="30" fillId="2" borderId="9" xfId="10" applyFont="1" applyFill="1" applyBorder="1" applyAlignment="1">
      <alignment horizontal="center"/>
    </xf>
    <xf numFmtId="0" fontId="30" fillId="2" borderId="19" xfId="10" applyFont="1" applyFill="1" applyBorder="1" applyAlignment="1">
      <alignment horizontal="center"/>
    </xf>
    <xf numFmtId="0" fontId="60" fillId="0" borderId="2" xfId="10" applyFont="1" applyBorder="1" applyAlignment="1">
      <alignment horizontal="center"/>
    </xf>
    <xf numFmtId="3" fontId="28" fillId="0" borderId="15" xfId="10" applyNumberFormat="1" applyFont="1" applyBorder="1" applyAlignment="1">
      <alignment horizontal="center"/>
    </xf>
    <xf numFmtId="0" fontId="60" fillId="0" borderId="2" xfId="10" applyFont="1" applyBorder="1" applyAlignment="1">
      <alignment horizontal="right" vertical="center"/>
    </xf>
    <xf numFmtId="3" fontId="31" fillId="0" borderId="15" xfId="10" applyNumberFormat="1" applyFont="1" applyBorder="1" applyAlignment="1">
      <alignment vertical="center"/>
    </xf>
    <xf numFmtId="0" fontId="32" fillId="0" borderId="20" xfId="10" applyBorder="1" applyAlignment="1">
      <alignment horizontal="right"/>
    </xf>
    <xf numFmtId="0" fontId="49" fillId="2" borderId="0" xfId="10" applyFont="1" applyFill="1" applyAlignment="1">
      <alignment horizontal="left"/>
    </xf>
    <xf numFmtId="1" fontId="15" fillId="0" borderId="1" xfId="1" applyNumberFormat="1" applyFont="1" applyBorder="1" applyAlignment="1">
      <alignment vertical="center"/>
    </xf>
    <xf numFmtId="0" fontId="24" fillId="0" borderId="0" xfId="5" applyFont="1" applyAlignment="1">
      <alignment horizontal="center" vertical="center"/>
    </xf>
    <xf numFmtId="0" fontId="67" fillId="0" borderId="35" xfId="10" applyFont="1" applyBorder="1" applyAlignment="1">
      <alignment horizontal="center" wrapText="1"/>
    </xf>
    <xf numFmtId="0" fontId="1" fillId="0" borderId="0" xfId="5" applyFont="1"/>
    <xf numFmtId="3" fontId="67" fillId="0" borderId="1" xfId="5" applyNumberFormat="1" applyFont="1" applyBorder="1" applyAlignment="1">
      <alignment horizontal="right" vertical="center"/>
    </xf>
    <xf numFmtId="3" fontId="70" fillId="0" borderId="0" xfId="10" applyNumberFormat="1" applyFont="1"/>
    <xf numFmtId="0" fontId="16" fillId="0" borderId="5" xfId="10" applyFont="1" applyBorder="1" applyAlignment="1">
      <alignment horizontal="left" wrapText="1"/>
    </xf>
    <xf numFmtId="3" fontId="16" fillId="0" borderId="5" xfId="10" applyNumberFormat="1" applyFont="1" applyBorder="1"/>
    <xf numFmtId="3" fontId="16" fillId="0" borderId="16" xfId="10" applyNumberFormat="1" applyFont="1" applyBorder="1" applyAlignment="1">
      <alignment horizontal="right"/>
    </xf>
    <xf numFmtId="0" fontId="16" fillId="2" borderId="24" xfId="10" applyFont="1" applyFill="1" applyBorder="1" applyAlignment="1">
      <alignment horizontal="left"/>
    </xf>
    <xf numFmtId="0" fontId="16" fillId="2" borderId="25" xfId="10" applyFont="1" applyFill="1" applyBorder="1" applyAlignment="1">
      <alignment horizontal="left"/>
    </xf>
    <xf numFmtId="165" fontId="10" fillId="0" borderId="0" xfId="5" applyNumberFormat="1" applyFont="1"/>
    <xf numFmtId="3" fontId="35" fillId="0" borderId="0" xfId="5" applyNumberFormat="1" applyFont="1"/>
    <xf numFmtId="3" fontId="22" fillId="0" borderId="1" xfId="5" applyNumberFormat="1" applyFont="1" applyBorder="1" applyAlignment="1">
      <alignment horizontal="right" vertical="center" wrapText="1"/>
    </xf>
    <xf numFmtId="3" fontId="10" fillId="2" borderId="1" xfId="5" applyNumberFormat="1" applyFont="1" applyFill="1" applyBorder="1" applyAlignment="1">
      <alignment horizontal="center" vertical="center" wrapText="1"/>
    </xf>
    <xf numFmtId="3" fontId="14" fillId="0" borderId="0" xfId="1" applyNumberFormat="1" applyFont="1"/>
    <xf numFmtId="3" fontId="30" fillId="0" borderId="43" xfId="10" applyNumberFormat="1" applyFont="1" applyBorder="1" applyAlignment="1">
      <alignment horizontal="center"/>
    </xf>
    <xf numFmtId="4" fontId="6" fillId="0" borderId="0" xfId="5" applyNumberFormat="1"/>
    <xf numFmtId="166" fontId="22" fillId="0" borderId="1" xfId="5" applyNumberFormat="1" applyFont="1" applyBorder="1" applyAlignment="1">
      <alignment horizontal="center" vertical="center" wrapText="1"/>
    </xf>
    <xf numFmtId="49" fontId="9" fillId="0" borderId="0" xfId="12" applyNumberFormat="1" applyFont="1" applyAlignment="1">
      <alignment horizontal="center"/>
    </xf>
    <xf numFmtId="49" fontId="9" fillId="0" borderId="0" xfId="12" applyNumberFormat="1" applyFont="1" applyAlignment="1">
      <alignment horizontal="center" vertical="center"/>
    </xf>
    <xf numFmtId="0" fontId="46" fillId="0" borderId="0" xfId="12" applyFont="1" applyAlignment="1">
      <alignment horizontal="left"/>
    </xf>
    <xf numFmtId="0" fontId="86" fillId="0" borderId="0" xfId="12" applyFont="1" applyAlignment="1">
      <alignment horizontal="center" vertical="center" wrapText="1"/>
    </xf>
    <xf numFmtId="0" fontId="43" fillId="0" borderId="0" xfId="12" applyAlignment="1">
      <alignment horizontal="right" wrapText="1"/>
    </xf>
    <xf numFmtId="165" fontId="14" fillId="0" borderId="8" xfId="1" applyNumberFormat="1" applyFont="1" applyBorder="1" applyAlignment="1">
      <alignment horizontal="center" vertical="center" wrapText="1"/>
    </xf>
    <xf numFmtId="165" fontId="14" fillId="0" borderId="12" xfId="1" applyNumberFormat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vertical="center" wrapText="1"/>
    </xf>
    <xf numFmtId="0" fontId="21" fillId="0" borderId="1" xfId="5" applyFont="1" applyBorder="1" applyAlignment="1">
      <alignment horizontal="center" wrapText="1"/>
    </xf>
    <xf numFmtId="0" fontId="10" fillId="0" borderId="0" xfId="5" applyFont="1" applyAlignment="1">
      <alignment horizontal="right"/>
    </xf>
    <xf numFmtId="0" fontId="19" fillId="0" borderId="0" xfId="5" applyFont="1" applyAlignment="1">
      <alignment horizontal="center" vertical="center" wrapText="1"/>
    </xf>
    <xf numFmtId="0" fontId="19" fillId="0" borderId="0" xfId="5" applyFont="1" applyAlignment="1">
      <alignment horizontal="center" vertical="center"/>
    </xf>
    <xf numFmtId="0" fontId="21" fillId="0" borderId="1" xfId="5" applyFont="1" applyBorder="1" applyAlignment="1">
      <alignment horizontal="center" vertical="center"/>
    </xf>
    <xf numFmtId="0" fontId="19" fillId="0" borderId="1" xfId="5" applyFont="1" applyBorder="1" applyAlignment="1">
      <alignment horizontal="center"/>
    </xf>
    <xf numFmtId="0" fontId="2" fillId="0" borderId="0" xfId="5" applyFont="1" applyAlignment="1">
      <alignment horizontal="left"/>
    </xf>
    <xf numFmtId="0" fontId="5" fillId="0" borderId="0" xfId="5" applyFont="1" applyAlignment="1">
      <alignment horizontal="left"/>
    </xf>
    <xf numFmtId="0" fontId="6" fillId="0" borderId="0" xfId="5" applyAlignment="1">
      <alignment horizontal="left"/>
    </xf>
    <xf numFmtId="0" fontId="21" fillId="0" borderId="8" xfId="5" applyFont="1" applyBorder="1" applyAlignment="1">
      <alignment horizontal="center" vertical="center" wrapText="1"/>
    </xf>
    <xf numFmtId="0" fontId="21" fillId="0" borderId="12" xfId="5" applyFont="1" applyBorder="1" applyAlignment="1">
      <alignment horizontal="center" vertical="center" wrapText="1"/>
    </xf>
    <xf numFmtId="0" fontId="19" fillId="0" borderId="8" xfId="5" applyFont="1" applyBorder="1" applyAlignment="1">
      <alignment horizontal="center"/>
    </xf>
    <xf numFmtId="0" fontId="19" fillId="0" borderId="12" xfId="5" applyFont="1" applyBorder="1" applyAlignment="1">
      <alignment horizontal="center"/>
    </xf>
    <xf numFmtId="0" fontId="29" fillId="0" borderId="7" xfId="5" applyFont="1" applyBorder="1" applyAlignment="1">
      <alignment horizontal="center"/>
    </xf>
    <xf numFmtId="0" fontId="29" fillId="0" borderId="13" xfId="5" applyFont="1" applyBorder="1" applyAlignment="1">
      <alignment horizontal="center"/>
    </xf>
    <xf numFmtId="0" fontId="29" fillId="0" borderId="8" xfId="5" applyFont="1" applyBorder="1" applyAlignment="1">
      <alignment horizontal="center" vertical="center" wrapText="1"/>
    </xf>
    <xf numFmtId="0" fontId="29" fillId="0" borderId="12" xfId="5" applyFont="1" applyBorder="1" applyAlignment="1">
      <alignment horizontal="center" vertical="center" wrapText="1"/>
    </xf>
    <xf numFmtId="0" fontId="22" fillId="0" borderId="0" xfId="5" applyFont="1" applyAlignment="1">
      <alignment horizontal="left"/>
    </xf>
    <xf numFmtId="0" fontId="26" fillId="0" borderId="12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/>
    </xf>
    <xf numFmtId="0" fontId="22" fillId="0" borderId="0" xfId="5" applyFont="1" applyAlignment="1">
      <alignment horizontal="right"/>
    </xf>
    <xf numFmtId="0" fontId="12" fillId="0" borderId="3" xfId="5" applyFont="1" applyBorder="1" applyAlignment="1">
      <alignment horizontal="center" vertical="center"/>
    </xf>
    <xf numFmtId="0" fontId="12" fillId="0" borderId="7" xfId="5" applyFont="1" applyBorder="1" applyAlignment="1">
      <alignment horizontal="center" vertical="center"/>
    </xf>
    <xf numFmtId="0" fontId="12" fillId="0" borderId="13" xfId="5" applyFont="1" applyBorder="1" applyAlignment="1">
      <alignment horizontal="center" vertical="center"/>
    </xf>
    <xf numFmtId="0" fontId="22" fillId="0" borderId="10" xfId="5" applyFont="1" applyBorder="1"/>
    <xf numFmtId="0" fontId="12" fillId="0" borderId="17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/>
    </xf>
    <xf numFmtId="0" fontId="14" fillId="0" borderId="8" xfId="5" applyFont="1" applyBorder="1" applyAlignment="1">
      <alignment horizontal="center" vertical="center" wrapText="1"/>
    </xf>
    <xf numFmtId="0" fontId="14" fillId="0" borderId="12" xfId="5" applyFont="1" applyBorder="1" applyAlignment="1">
      <alignment horizontal="center" vertical="center" wrapText="1"/>
    </xf>
    <xf numFmtId="0" fontId="14" fillId="0" borderId="1" xfId="5" applyFont="1" applyBorder="1" applyAlignment="1">
      <alignment horizontal="center" vertical="center" wrapText="1"/>
    </xf>
    <xf numFmtId="0" fontId="26" fillId="0" borderId="1" xfId="5" applyFont="1" applyBorder="1" applyAlignment="1">
      <alignment horizontal="center" vertical="center" wrapText="1"/>
    </xf>
    <xf numFmtId="0" fontId="26" fillId="0" borderId="0" xfId="5" applyFont="1" applyAlignment="1">
      <alignment horizontal="center" vertical="center" wrapText="1"/>
    </xf>
    <xf numFmtId="0" fontId="26" fillId="0" borderId="14" xfId="5" applyFont="1" applyBorder="1" applyAlignment="1">
      <alignment horizontal="center" vertical="center" wrapText="1"/>
    </xf>
    <xf numFmtId="0" fontId="29" fillId="0" borderId="1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wrapText="1"/>
    </xf>
    <xf numFmtId="3" fontId="16" fillId="0" borderId="33" xfId="10" applyNumberFormat="1" applyFont="1" applyBorder="1" applyAlignment="1">
      <alignment horizontal="center"/>
    </xf>
    <xf numFmtId="3" fontId="16" fillId="0" borderId="32" xfId="10" applyNumberFormat="1" applyFont="1" applyBorder="1" applyAlignment="1">
      <alignment horizontal="center"/>
    </xf>
    <xf numFmtId="3" fontId="16" fillId="0" borderId="31" xfId="10" applyNumberFormat="1" applyFont="1" applyBorder="1" applyAlignment="1">
      <alignment horizontal="center"/>
    </xf>
    <xf numFmtId="3" fontId="16" fillId="0" borderId="7" xfId="10" applyNumberFormat="1" applyFont="1" applyBorder="1" applyAlignment="1">
      <alignment horizontal="center"/>
    </xf>
    <xf numFmtId="3" fontId="16" fillId="0" borderId="10" xfId="10" applyNumberFormat="1" applyFont="1" applyBorder="1" applyAlignment="1">
      <alignment horizontal="center"/>
    </xf>
    <xf numFmtId="3" fontId="16" fillId="0" borderId="13" xfId="10" applyNumberFormat="1" applyFont="1" applyBorder="1" applyAlignment="1">
      <alignment horizontal="center"/>
    </xf>
    <xf numFmtId="0" fontId="16" fillId="2" borderId="29" xfId="10" applyFont="1" applyFill="1" applyBorder="1" applyAlignment="1">
      <alignment horizontal="right"/>
    </xf>
    <xf numFmtId="3" fontId="16" fillId="0" borderId="18" xfId="10" applyNumberFormat="1" applyFont="1" applyBorder="1" applyAlignment="1">
      <alignment vertical="center"/>
    </xf>
    <xf numFmtId="3" fontId="16" fillId="0" borderId="2" xfId="10" applyNumberFormat="1" applyFont="1" applyBorder="1" applyAlignment="1">
      <alignment vertical="center"/>
    </xf>
    <xf numFmtId="3" fontId="30" fillId="0" borderId="9" xfId="10" applyNumberFormat="1" applyFont="1" applyBorder="1" applyAlignment="1">
      <alignment horizontal="center"/>
    </xf>
    <xf numFmtId="3" fontId="30" fillId="0" borderId="19" xfId="10" applyNumberFormat="1" applyFont="1" applyBorder="1" applyAlignment="1">
      <alignment horizontal="center"/>
    </xf>
    <xf numFmtId="0" fontId="16" fillId="2" borderId="23" xfId="10" applyFont="1" applyFill="1" applyBorder="1" applyAlignment="1">
      <alignment horizontal="center" wrapText="1"/>
    </xf>
    <xf numFmtId="0" fontId="16" fillId="2" borderId="0" xfId="10" applyFont="1" applyFill="1" applyAlignment="1">
      <alignment horizontal="center" wrapText="1"/>
    </xf>
    <xf numFmtId="0" fontId="50" fillId="2" borderId="26" xfId="10" applyFont="1" applyFill="1" applyBorder="1" applyAlignment="1">
      <alignment horizontal="center" wrapText="1"/>
    </xf>
    <xf numFmtId="0" fontId="50" fillId="2" borderId="27" xfId="10" applyFont="1" applyFill="1" applyBorder="1" applyAlignment="1">
      <alignment horizontal="center" wrapText="1"/>
    </xf>
    <xf numFmtId="0" fontId="16" fillId="2" borderId="24" xfId="10" applyFont="1" applyFill="1" applyBorder="1" applyAlignment="1">
      <alignment horizontal="right" wrapText="1"/>
    </xf>
    <xf numFmtId="0" fontId="16" fillId="2" borderId="25" xfId="10" applyFont="1" applyFill="1" applyBorder="1" applyAlignment="1">
      <alignment horizontal="right" wrapText="1"/>
    </xf>
    <xf numFmtId="0" fontId="16" fillId="2" borderId="24" xfId="10" applyFont="1" applyFill="1" applyBorder="1" applyAlignment="1">
      <alignment horizontal="center" wrapText="1"/>
    </xf>
    <xf numFmtId="0" fontId="16" fillId="2" borderId="25" xfId="10" applyFont="1" applyFill="1" applyBorder="1" applyAlignment="1">
      <alignment horizontal="center" wrapText="1"/>
    </xf>
    <xf numFmtId="0" fontId="16" fillId="2" borderId="23" xfId="10" applyFont="1" applyFill="1" applyBorder="1" applyAlignment="1">
      <alignment horizontal="right" wrapText="1"/>
    </xf>
    <xf numFmtId="0" fontId="16" fillId="2" borderId="0" xfId="10" applyFont="1" applyFill="1" applyAlignment="1">
      <alignment horizontal="right" wrapText="1"/>
    </xf>
    <xf numFmtId="0" fontId="50" fillId="2" borderId="23" xfId="10" applyFont="1" applyFill="1" applyBorder="1" applyAlignment="1">
      <alignment horizontal="center" wrapText="1"/>
    </xf>
    <xf numFmtId="0" fontId="50" fillId="2" borderId="0" xfId="10" applyFont="1" applyFill="1" applyAlignment="1">
      <alignment horizontal="center" wrapText="1"/>
    </xf>
    <xf numFmtId="0" fontId="16" fillId="2" borderId="0" xfId="10" applyFont="1" applyFill="1" applyAlignment="1">
      <alignment horizontal="right"/>
    </xf>
    <xf numFmtId="0" fontId="50" fillId="2" borderId="30" xfId="10" applyFont="1" applyFill="1" applyBorder="1" applyAlignment="1">
      <alignment horizontal="center" wrapText="1"/>
    </xf>
    <xf numFmtId="0" fontId="50" fillId="2" borderId="29" xfId="10" applyFont="1" applyFill="1" applyBorder="1" applyAlignment="1">
      <alignment horizontal="center" wrapText="1"/>
    </xf>
    <xf numFmtId="0" fontId="16" fillId="2" borderId="11" xfId="10" applyFont="1" applyFill="1" applyBorder="1" applyAlignment="1">
      <alignment horizontal="right"/>
    </xf>
    <xf numFmtId="3" fontId="22" fillId="0" borderId="1" xfId="17" applyNumberFormat="1" applyFont="1" applyBorder="1" applyAlignment="1">
      <alignment horizontal="right"/>
    </xf>
    <xf numFmtId="0" fontId="17" fillId="0" borderId="1" xfId="10" applyFont="1" applyBorder="1"/>
    <xf numFmtId="0" fontId="17" fillId="0" borderId="15" xfId="10" applyFont="1" applyBorder="1"/>
    <xf numFmtId="0" fontId="49" fillId="2" borderId="0" xfId="10" applyFont="1" applyFill="1" applyAlignment="1">
      <alignment horizontal="center" vertical="center" wrapText="1"/>
    </xf>
    <xf numFmtId="0" fontId="49" fillId="2" borderId="27" xfId="10" applyFont="1" applyFill="1" applyBorder="1" applyAlignment="1">
      <alignment horizontal="right" wrapText="1"/>
    </xf>
    <xf numFmtId="0" fontId="10" fillId="0" borderId="1" xfId="10" applyFont="1" applyBorder="1" applyAlignment="1">
      <alignment vertical="center"/>
    </xf>
    <xf numFmtId="0" fontId="10" fillId="0" borderId="15" xfId="10" applyFont="1" applyBorder="1" applyAlignment="1">
      <alignment vertical="center"/>
    </xf>
    <xf numFmtId="0" fontId="50" fillId="2" borderId="8" xfId="10" applyFont="1" applyFill="1" applyBorder="1" applyAlignment="1">
      <alignment horizontal="center" wrapText="1"/>
    </xf>
    <xf numFmtId="0" fontId="50" fillId="2" borderId="17" xfId="10" applyFont="1" applyFill="1" applyBorder="1" applyAlignment="1">
      <alignment horizontal="center" wrapText="1"/>
    </xf>
    <xf numFmtId="0" fontId="50" fillId="2" borderId="12" xfId="10" applyFont="1" applyFill="1" applyBorder="1" applyAlignment="1">
      <alignment horizontal="center" wrapText="1"/>
    </xf>
    <xf numFmtId="3" fontId="81" fillId="0" borderId="33" xfId="18" applyNumberFormat="1" applyFont="1" applyBorder="1" applyAlignment="1">
      <alignment horizontal="left"/>
    </xf>
    <xf numFmtId="3" fontId="81" fillId="0" borderId="32" xfId="18" applyNumberFormat="1" applyFont="1" applyBorder="1" applyAlignment="1">
      <alignment horizontal="left"/>
    </xf>
    <xf numFmtId="3" fontId="81" fillId="0" borderId="31" xfId="18" applyNumberFormat="1" applyFont="1" applyBorder="1" applyAlignment="1">
      <alignment horizontal="left"/>
    </xf>
    <xf numFmtId="3" fontId="81" fillId="0" borderId="7" xfId="18" applyNumberFormat="1" applyFont="1" applyBorder="1" applyAlignment="1">
      <alignment horizontal="left"/>
    </xf>
    <xf numFmtId="3" fontId="81" fillId="0" borderId="10" xfId="18" applyNumberFormat="1" applyFont="1" applyBorder="1" applyAlignment="1">
      <alignment horizontal="left"/>
    </xf>
    <xf numFmtId="3" fontId="81" fillId="0" borderId="13" xfId="18" applyNumberFormat="1" applyFont="1" applyBorder="1" applyAlignment="1">
      <alignment horizontal="left"/>
    </xf>
    <xf numFmtId="3" fontId="79" fillId="0" borderId="8" xfId="18" applyNumberFormat="1" applyFont="1" applyBorder="1" applyAlignment="1">
      <alignment horizontal="center"/>
    </xf>
    <xf numFmtId="3" fontId="79" fillId="0" borderId="17" xfId="18" applyNumberFormat="1" applyFont="1" applyBorder="1" applyAlignment="1">
      <alignment horizontal="center"/>
    </xf>
    <xf numFmtId="3" fontId="79" fillId="0" borderId="12" xfId="18" applyNumberFormat="1" applyFont="1" applyBorder="1" applyAlignment="1">
      <alignment horizontal="center"/>
    </xf>
    <xf numFmtId="0" fontId="88" fillId="2" borderId="10" xfId="10" applyFont="1" applyFill="1" applyBorder="1" applyAlignment="1">
      <alignment horizontal="center"/>
    </xf>
    <xf numFmtId="0" fontId="89" fillId="2" borderId="10" xfId="10" applyFont="1" applyFill="1" applyBorder="1" applyAlignment="1">
      <alignment horizontal="center"/>
    </xf>
    <xf numFmtId="3" fontId="82" fillId="0" borderId="8" xfId="18" applyNumberFormat="1" applyFont="1" applyBorder="1" applyAlignment="1">
      <alignment horizontal="center"/>
    </xf>
    <xf numFmtId="3" fontId="82" fillId="0" borderId="17" xfId="18" applyNumberFormat="1" applyFont="1" applyBorder="1" applyAlignment="1">
      <alignment horizontal="center"/>
    </xf>
    <xf numFmtId="3" fontId="82" fillId="0" borderId="12" xfId="18" applyNumberFormat="1" applyFont="1" applyBorder="1" applyAlignment="1">
      <alignment horizontal="center"/>
    </xf>
  </cellXfs>
  <cellStyles count="20">
    <cellStyle name="Ezres" xfId="11" builtinId="3"/>
    <cellStyle name="Ezres 2" xfId="2" xr:uid="{00000000-0005-0000-0000-000001000000}"/>
    <cellStyle name="Ezres 3" xfId="6" xr:uid="{00000000-0005-0000-0000-000002000000}"/>
    <cellStyle name="Normál" xfId="0" builtinId="0"/>
    <cellStyle name="Normál 2" xfId="1" xr:uid="{00000000-0005-0000-0000-000004000000}"/>
    <cellStyle name="Normál 2 2" xfId="10" xr:uid="{00000000-0005-0000-0000-000005000000}"/>
    <cellStyle name="Normál 3" xfId="3" xr:uid="{00000000-0005-0000-0000-000006000000}"/>
    <cellStyle name="Normál 3 2" xfId="9" xr:uid="{00000000-0005-0000-0000-000007000000}"/>
    <cellStyle name="Normál 4" xfId="5" xr:uid="{00000000-0005-0000-0000-000008000000}"/>
    <cellStyle name="Normál 4 2" xfId="18" xr:uid="{00000000-0005-0000-0000-000009000000}"/>
    <cellStyle name="Normál 5" xfId="7" xr:uid="{00000000-0005-0000-0000-00000A000000}"/>
    <cellStyle name="Normál 6" xfId="8" xr:uid="{00000000-0005-0000-0000-00000B000000}"/>
    <cellStyle name="Normál 7" xfId="12" xr:uid="{00000000-0005-0000-0000-00000C000000}"/>
    <cellStyle name="Normál 8" xfId="19" xr:uid="{00000000-0005-0000-0000-00000D000000}"/>
    <cellStyle name="Normál_Munka15" xfId="17" xr:uid="{00000000-0005-0000-0000-00000E000000}"/>
    <cellStyle name="Normál_Munka4" xfId="15" xr:uid="{00000000-0005-0000-0000-00000F000000}"/>
    <cellStyle name="Normál_Munka5" xfId="14" xr:uid="{00000000-0005-0000-0000-000010000000}"/>
    <cellStyle name="Normál_Munka7" xfId="16" xr:uid="{00000000-0005-0000-0000-000011000000}"/>
    <cellStyle name="Százalék 2" xfId="4" xr:uid="{00000000-0005-0000-0000-000012000000}"/>
    <cellStyle name="Százalék 3" xfId="13" xr:uid="{00000000-0005-0000-0000-00001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9"/>
  <sheetViews>
    <sheetView tabSelected="1" topLeftCell="A43" zoomScale="84" zoomScaleNormal="84" workbookViewId="0">
      <selection activeCell="D66" sqref="D66"/>
    </sheetView>
  </sheetViews>
  <sheetFormatPr defaultColWidth="9.140625" defaultRowHeight="12.75" x14ac:dyDescent="0.2"/>
  <cols>
    <col min="1" max="1" width="9.140625" style="140"/>
    <col min="2" max="2" width="52.42578125" style="140" customWidth="1"/>
    <col min="3" max="3" width="18.5703125" style="140" customWidth="1"/>
    <col min="4" max="4" width="17.42578125" style="140" customWidth="1"/>
    <col min="5" max="5" width="12.85546875" style="140" bestFit="1" customWidth="1"/>
    <col min="6" max="6" width="11.140625" style="140" bestFit="1" customWidth="1"/>
    <col min="7" max="7" width="9" style="140" customWidth="1"/>
    <col min="8" max="8" width="6" style="140" customWidth="1"/>
    <col min="9" max="9" width="4.140625" style="140" customWidth="1"/>
    <col min="10" max="10" width="4.7109375" style="140" customWidth="1"/>
    <col min="11" max="11" width="3.85546875" style="140" customWidth="1"/>
    <col min="12" max="12" width="4.85546875" style="140" customWidth="1"/>
    <col min="13" max="16384" width="9.140625" style="140"/>
  </cols>
  <sheetData>
    <row r="1" spans="1:14" ht="45.75" customHeight="1" x14ac:dyDescent="0.2">
      <c r="B1" s="608" t="s">
        <v>495</v>
      </c>
      <c r="C1" s="608"/>
      <c r="D1" s="608"/>
    </row>
    <row r="2" spans="1:14" ht="63" customHeight="1" x14ac:dyDescent="0.25">
      <c r="A2" s="185"/>
      <c r="B2" s="607" t="s">
        <v>496</v>
      </c>
      <c r="C2" s="607"/>
      <c r="D2" s="607"/>
      <c r="E2" s="507"/>
      <c r="F2" s="507"/>
      <c r="G2" s="184"/>
      <c r="H2" s="184"/>
      <c r="I2" s="184"/>
      <c r="J2" s="184"/>
      <c r="K2" s="184"/>
      <c r="L2" s="184"/>
      <c r="M2" s="184"/>
      <c r="N2" s="184"/>
    </row>
    <row r="4" spans="1:14" ht="15" x14ac:dyDescent="0.25">
      <c r="A4" s="606" t="s">
        <v>468</v>
      </c>
      <c r="B4" s="606"/>
      <c r="C4" s="606"/>
      <c r="D4" s="606"/>
    </row>
    <row r="5" spans="1:14" x14ac:dyDescent="0.2">
      <c r="D5" s="498" t="s">
        <v>257</v>
      </c>
    </row>
    <row r="6" spans="1:14" x14ac:dyDescent="0.2">
      <c r="A6" s="183" t="s">
        <v>53</v>
      </c>
      <c r="B6" s="179" t="s">
        <v>60</v>
      </c>
      <c r="C6" s="182" t="s">
        <v>54</v>
      </c>
      <c r="D6" s="181" t="s">
        <v>55</v>
      </c>
    </row>
    <row r="7" spans="1:14" ht="25.5" x14ac:dyDescent="0.2">
      <c r="A7" s="180" t="s">
        <v>2</v>
      </c>
      <c r="B7" s="179" t="s">
        <v>0</v>
      </c>
      <c r="C7" s="178" t="s">
        <v>497</v>
      </c>
      <c r="D7" s="178" t="s">
        <v>498</v>
      </c>
    </row>
    <row r="8" spans="1:14" x14ac:dyDescent="0.2">
      <c r="A8" s="143" t="s">
        <v>1</v>
      </c>
      <c r="B8" s="164" t="s">
        <v>5</v>
      </c>
      <c r="C8" s="163">
        <f>SUM(C9:C15)</f>
        <v>635095589</v>
      </c>
      <c r="D8" s="163">
        <f>SUM(D9:D15)</f>
        <v>698041513</v>
      </c>
      <c r="E8" s="141"/>
    </row>
    <row r="9" spans="1:14" ht="21" customHeight="1" x14ac:dyDescent="0.2">
      <c r="A9" s="143" t="s">
        <v>3</v>
      </c>
      <c r="B9" s="177" t="s">
        <v>256</v>
      </c>
      <c r="C9" s="162">
        <v>174521881</v>
      </c>
      <c r="D9" s="162">
        <v>180670681</v>
      </c>
      <c r="E9" s="141"/>
    </row>
    <row r="10" spans="1:14" x14ac:dyDescent="0.2">
      <c r="A10" s="143" t="s">
        <v>4</v>
      </c>
      <c r="B10" s="161" t="s">
        <v>255</v>
      </c>
      <c r="C10" s="162">
        <v>126243730</v>
      </c>
      <c r="D10" s="162">
        <v>142001823</v>
      </c>
      <c r="E10" s="141"/>
    </row>
    <row r="11" spans="1:14" x14ac:dyDescent="0.2">
      <c r="A11" s="143" t="s">
        <v>6</v>
      </c>
      <c r="B11" s="161" t="s">
        <v>254</v>
      </c>
      <c r="C11" s="162">
        <v>259893967</v>
      </c>
      <c r="D11" s="162">
        <v>286560625</v>
      </c>
    </row>
    <row r="12" spans="1:14" x14ac:dyDescent="0.2">
      <c r="A12" s="143" t="s">
        <v>8</v>
      </c>
      <c r="B12" s="161" t="s">
        <v>253</v>
      </c>
      <c r="C12" s="162">
        <v>62393573</v>
      </c>
      <c r="D12" s="162">
        <v>70870453</v>
      </c>
    </row>
    <row r="13" spans="1:14" x14ac:dyDescent="0.2">
      <c r="A13" s="143" t="s">
        <v>15</v>
      </c>
      <c r="B13" s="161" t="s">
        <v>252</v>
      </c>
      <c r="C13" s="162">
        <v>12042438</v>
      </c>
      <c r="D13" s="162">
        <v>12042438</v>
      </c>
    </row>
    <row r="14" spans="1:14" x14ac:dyDescent="0.2">
      <c r="A14" s="143" t="s">
        <v>17</v>
      </c>
      <c r="B14" s="161" t="s">
        <v>251</v>
      </c>
      <c r="C14" s="162"/>
      <c r="D14" s="162">
        <v>4603232</v>
      </c>
      <c r="E14" s="141"/>
    </row>
    <row r="15" spans="1:14" x14ac:dyDescent="0.2">
      <c r="A15" s="143" t="s">
        <v>18</v>
      </c>
      <c r="B15" s="161" t="s">
        <v>569</v>
      </c>
      <c r="C15" s="162"/>
      <c r="D15" s="162">
        <v>1292261</v>
      </c>
    </row>
    <row r="16" spans="1:14" x14ac:dyDescent="0.2">
      <c r="A16" s="143" t="s">
        <v>20</v>
      </c>
      <c r="B16" s="164" t="s">
        <v>11</v>
      </c>
      <c r="C16" s="163">
        <f>SUM(C17:C18)</f>
        <v>95455969</v>
      </c>
      <c r="D16" s="163">
        <f>SUM(D17:D18)</f>
        <v>96407249</v>
      </c>
      <c r="E16" s="141"/>
      <c r="F16" s="141"/>
    </row>
    <row r="17" spans="1:4" x14ac:dyDescent="0.2">
      <c r="A17" s="143" t="s">
        <v>21</v>
      </c>
      <c r="B17" s="161" t="s">
        <v>9</v>
      </c>
      <c r="C17" s="162"/>
      <c r="D17" s="162"/>
    </row>
    <row r="18" spans="1:4" x14ac:dyDescent="0.2">
      <c r="A18" s="143" t="s">
        <v>22</v>
      </c>
      <c r="B18" s="161" t="s">
        <v>183</v>
      </c>
      <c r="C18" s="162">
        <f>'2.melléklet.Önkormányzat.és int'!M44</f>
        <v>95455969</v>
      </c>
      <c r="D18" s="162">
        <f>'2.melléklet.Önkormányzat.és int'!N44</f>
        <v>96407249</v>
      </c>
    </row>
    <row r="19" spans="1:4" x14ac:dyDescent="0.2">
      <c r="A19" s="143" t="s">
        <v>24</v>
      </c>
      <c r="B19" s="161" t="s">
        <v>10</v>
      </c>
      <c r="C19" s="162"/>
      <c r="D19" s="162"/>
    </row>
    <row r="20" spans="1:4" x14ac:dyDescent="0.2">
      <c r="A20" s="143" t="s">
        <v>25</v>
      </c>
      <c r="B20" s="164" t="s">
        <v>13</v>
      </c>
      <c r="C20" s="163">
        <f>SUM(C21:C22)</f>
        <v>2082429878</v>
      </c>
      <c r="D20" s="163">
        <f>SUM(D21:D22)</f>
        <v>2082429878</v>
      </c>
    </row>
    <row r="21" spans="1:4" x14ac:dyDescent="0.2">
      <c r="A21" s="143" t="s">
        <v>27</v>
      </c>
      <c r="B21" s="161" t="s">
        <v>445</v>
      </c>
      <c r="C21" s="162">
        <f>'2.melléklet.Önkormányzat.és int'!K44</f>
        <v>0</v>
      </c>
      <c r="D21" s="162">
        <f>'2.melléklet.Önkormányzat.és int'!L44</f>
        <v>0</v>
      </c>
    </row>
    <row r="22" spans="1:4" x14ac:dyDescent="0.2">
      <c r="A22" s="143" t="s">
        <v>29</v>
      </c>
      <c r="B22" s="161" t="s">
        <v>570</v>
      </c>
      <c r="C22" s="162">
        <f>'2.melléklet.Önkormányzat.és int'!O25</f>
        <v>2082429878</v>
      </c>
      <c r="D22" s="162">
        <f>'2.melléklet.Önkormányzat.és int'!P44</f>
        <v>2082429878</v>
      </c>
    </row>
    <row r="23" spans="1:4" x14ac:dyDescent="0.2">
      <c r="A23" s="143" t="s">
        <v>57</v>
      </c>
      <c r="B23" s="161" t="s">
        <v>12</v>
      </c>
      <c r="C23" s="162">
        <f>'2.melléklet.Önkormányzat.és int'!O44</f>
        <v>2082429878</v>
      </c>
      <c r="D23" s="162">
        <f>D22</f>
        <v>2082429878</v>
      </c>
    </row>
    <row r="24" spans="1:4" x14ac:dyDescent="0.2">
      <c r="A24" s="143" t="s">
        <v>31</v>
      </c>
      <c r="B24" s="164" t="s">
        <v>7</v>
      </c>
      <c r="C24" s="163">
        <f>C25+C28+C29+C26+C27</f>
        <v>135717500</v>
      </c>
      <c r="D24" s="163">
        <f>D25+D28+D29+D26+D27</f>
        <v>135717500</v>
      </c>
    </row>
    <row r="25" spans="1:4" x14ac:dyDescent="0.2">
      <c r="A25" s="143" t="s">
        <v>33</v>
      </c>
      <c r="B25" s="161" t="s">
        <v>14</v>
      </c>
      <c r="C25" s="162"/>
      <c r="D25" s="162"/>
    </row>
    <row r="26" spans="1:4" x14ac:dyDescent="0.2">
      <c r="A26" s="143" t="s">
        <v>126</v>
      </c>
      <c r="B26" s="161" t="s">
        <v>560</v>
      </c>
      <c r="C26" s="162">
        <v>18500000</v>
      </c>
      <c r="D26" s="162">
        <f>C26</f>
        <v>18500000</v>
      </c>
    </row>
    <row r="27" spans="1:4" x14ac:dyDescent="0.2">
      <c r="A27" s="143" t="s">
        <v>127</v>
      </c>
      <c r="B27" s="161" t="s">
        <v>561</v>
      </c>
      <c r="C27" s="162">
        <v>115317500</v>
      </c>
      <c r="D27" s="162">
        <f>C27</f>
        <v>115317500</v>
      </c>
    </row>
    <row r="28" spans="1:4" x14ac:dyDescent="0.2">
      <c r="A28" s="143" t="s">
        <v>128</v>
      </c>
      <c r="B28" s="161" t="s">
        <v>562</v>
      </c>
      <c r="C28" s="162">
        <v>250000</v>
      </c>
      <c r="D28" s="162">
        <f>C28</f>
        <v>250000</v>
      </c>
    </row>
    <row r="29" spans="1:4" x14ac:dyDescent="0.2">
      <c r="A29" s="143" t="s">
        <v>129</v>
      </c>
      <c r="B29" s="161" t="s">
        <v>563</v>
      </c>
      <c r="C29" s="162">
        <v>1650000</v>
      </c>
      <c r="D29" s="162">
        <f>C29</f>
        <v>1650000</v>
      </c>
    </row>
    <row r="30" spans="1:4" x14ac:dyDescent="0.2">
      <c r="A30" s="143" t="s">
        <v>130</v>
      </c>
      <c r="B30" s="164" t="s">
        <v>564</v>
      </c>
      <c r="C30" s="163">
        <f ca="1">'2.melléklet.Önkormányzat.és int'!E39</f>
        <v>163529762</v>
      </c>
      <c r="D30" s="163">
        <f ca="1">'2.melléklet.Önkormányzat.és int'!F39</f>
        <v>176532369</v>
      </c>
    </row>
    <row r="31" spans="1:4" x14ac:dyDescent="0.2">
      <c r="A31" s="143" t="s">
        <v>131</v>
      </c>
      <c r="B31" s="164" t="s">
        <v>565</v>
      </c>
      <c r="C31" s="163">
        <f>'2.melléklet.Önkormányzat.és int'!Q44</f>
        <v>10887000</v>
      </c>
      <c r="D31" s="163">
        <f>'2.melléklet.Önkormányzat.és int'!R44</f>
        <v>10887000</v>
      </c>
    </row>
    <row r="32" spans="1:4" x14ac:dyDescent="0.2">
      <c r="A32" s="143" t="s">
        <v>132</v>
      </c>
      <c r="B32" s="164" t="s">
        <v>566</v>
      </c>
      <c r="C32" s="163">
        <f>'2.melléklet.Önkormányzat.és int'!W44</f>
        <v>0</v>
      </c>
      <c r="D32" s="163">
        <f>'2.melléklet.Önkormányzat.és int'!X44</f>
        <v>7544787</v>
      </c>
    </row>
    <row r="33" spans="1:5" x14ac:dyDescent="0.2">
      <c r="A33" s="143" t="s">
        <v>133</v>
      </c>
      <c r="B33" s="164" t="s">
        <v>19</v>
      </c>
      <c r="C33" s="163"/>
      <c r="D33" s="163">
        <f>'2.melléklet.Önkormányzat.és int'!T44</f>
        <v>811000</v>
      </c>
    </row>
    <row r="34" spans="1:5" x14ac:dyDescent="0.2">
      <c r="A34" s="143" t="s">
        <v>134</v>
      </c>
      <c r="B34" s="164" t="s">
        <v>50</v>
      </c>
      <c r="C34" s="163">
        <f ca="1">C8+C16+C20+C24+C30+C31+C32+C33</f>
        <v>3123115698</v>
      </c>
      <c r="D34" s="163">
        <f ca="1">D8+D16+D20+D24+D30+D31+D32+D33</f>
        <v>3208371296</v>
      </c>
    </row>
    <row r="35" spans="1:5" x14ac:dyDescent="0.2">
      <c r="A35" s="143" t="s">
        <v>135</v>
      </c>
      <c r="B35" s="164" t="s">
        <v>23</v>
      </c>
      <c r="C35" s="163"/>
      <c r="D35" s="163"/>
    </row>
    <row r="36" spans="1:5" x14ac:dyDescent="0.2">
      <c r="A36" s="143" t="s">
        <v>136</v>
      </c>
      <c r="B36" s="164" t="s">
        <v>567</v>
      </c>
      <c r="C36" s="163">
        <f ca="1">'2.melléklet.Önkormányzat.és int'!Y39</f>
        <v>265492490</v>
      </c>
      <c r="D36" s="163">
        <f ca="1">'2.melléklet.Önkormányzat.és int'!Z39</f>
        <v>798593471</v>
      </c>
    </row>
    <row r="37" spans="1:5" x14ac:dyDescent="0.2">
      <c r="A37" s="143" t="s">
        <v>137</v>
      </c>
      <c r="B37" s="164" t="s">
        <v>26</v>
      </c>
      <c r="C37" s="163">
        <f>C38</f>
        <v>0</v>
      </c>
      <c r="D37" s="163">
        <v>0</v>
      </c>
    </row>
    <row r="38" spans="1:5" x14ac:dyDescent="0.2">
      <c r="A38" s="143" t="s">
        <v>138</v>
      </c>
      <c r="B38" s="161" t="s">
        <v>568</v>
      </c>
      <c r="C38" s="162"/>
      <c r="D38" s="162">
        <v>350837</v>
      </c>
    </row>
    <row r="39" spans="1:5" x14ac:dyDescent="0.2">
      <c r="A39" s="143" t="s">
        <v>139</v>
      </c>
      <c r="B39" s="164" t="s">
        <v>28</v>
      </c>
      <c r="C39" s="163"/>
      <c r="D39" s="163"/>
    </row>
    <row r="40" spans="1:5" x14ac:dyDescent="0.2">
      <c r="A40" s="143" t="s">
        <v>423</v>
      </c>
      <c r="B40" s="164" t="s">
        <v>476</v>
      </c>
      <c r="C40" s="163"/>
      <c r="D40" s="163"/>
    </row>
    <row r="41" spans="1:5" x14ac:dyDescent="0.2">
      <c r="A41" s="143" t="s">
        <v>250</v>
      </c>
      <c r="B41" s="164" t="s">
        <v>30</v>
      </c>
      <c r="C41" s="163"/>
      <c r="D41" s="163"/>
    </row>
    <row r="42" spans="1:5" x14ac:dyDescent="0.2">
      <c r="A42" s="143" t="s">
        <v>140</v>
      </c>
      <c r="B42" s="164" t="s">
        <v>32</v>
      </c>
      <c r="C42" s="163">
        <f ca="1">C35+C36+C37+C39+C40+C41+C38</f>
        <v>265492490</v>
      </c>
      <c r="D42" s="163">
        <f ca="1">D35+D36+D37+D39+D40+D41+D38</f>
        <v>798944308</v>
      </c>
    </row>
    <row r="43" spans="1:5" ht="24.75" customHeight="1" x14ac:dyDescent="0.2">
      <c r="A43" s="143" t="s">
        <v>141</v>
      </c>
      <c r="B43" s="176" t="s">
        <v>487</v>
      </c>
      <c r="C43" s="163">
        <f ca="1">C34+C42</f>
        <v>3388608188</v>
      </c>
      <c r="D43" s="163">
        <f ca="1">D34+D42</f>
        <v>4007315604</v>
      </c>
      <c r="E43" s="141"/>
    </row>
    <row r="44" spans="1:5" x14ac:dyDescent="0.2">
      <c r="A44" s="175"/>
      <c r="B44" s="174"/>
      <c r="C44" s="173"/>
      <c r="D44" s="173"/>
    </row>
    <row r="45" spans="1:5" x14ac:dyDescent="0.2">
      <c r="A45" s="156"/>
      <c r="B45" s="150"/>
      <c r="C45" s="151"/>
      <c r="D45" s="151"/>
    </row>
    <row r="46" spans="1:5" ht="13.5" thickBot="1" x14ac:dyDescent="0.25">
      <c r="A46" s="604" t="s">
        <v>34</v>
      </c>
      <c r="B46" s="604"/>
      <c r="C46" s="604"/>
      <c r="D46" s="151"/>
    </row>
    <row r="47" spans="1:5" ht="13.5" thickBot="1" x14ac:dyDescent="0.25">
      <c r="A47" s="159" t="s">
        <v>53</v>
      </c>
      <c r="B47" s="167" t="s">
        <v>60</v>
      </c>
      <c r="C47" s="172" t="s">
        <v>54</v>
      </c>
      <c r="D47" s="171" t="s">
        <v>55</v>
      </c>
    </row>
    <row r="48" spans="1:5" ht="26.25" thickBot="1" x14ac:dyDescent="0.25">
      <c r="A48" s="170" t="s">
        <v>2</v>
      </c>
      <c r="B48" s="169" t="s">
        <v>35</v>
      </c>
      <c r="C48" s="168" t="s">
        <v>497</v>
      </c>
      <c r="D48" s="168" t="s">
        <v>498</v>
      </c>
    </row>
    <row r="49" spans="1:5" ht="13.5" thickBot="1" x14ac:dyDescent="0.25">
      <c r="A49" s="159" t="s">
        <v>1</v>
      </c>
      <c r="B49" s="158" t="s">
        <v>488</v>
      </c>
      <c r="C49" s="157">
        <f>C50+C51+C52+C53+C54+C55</f>
        <v>1260887328</v>
      </c>
      <c r="D49" s="157">
        <f>D50+D51+D52+D53+D54+D55</f>
        <v>1871195852</v>
      </c>
      <c r="E49" s="141"/>
    </row>
    <row r="50" spans="1:5" ht="13.5" thickBot="1" x14ac:dyDescent="0.25">
      <c r="A50" s="159" t="s">
        <v>3</v>
      </c>
      <c r="B50" s="166" t="s">
        <v>249</v>
      </c>
      <c r="C50" s="165">
        <f>'6.melléklet.Kiadások.Önk.'!D68</f>
        <v>505127115</v>
      </c>
      <c r="D50" s="165">
        <f>'6.melléklet.Kiadások.Önk.'!E68</f>
        <v>533333114</v>
      </c>
    </row>
    <row r="51" spans="1:5" ht="13.5" thickBot="1" x14ac:dyDescent="0.25">
      <c r="A51" s="159" t="s">
        <v>4</v>
      </c>
      <c r="B51" s="161" t="s">
        <v>248</v>
      </c>
      <c r="C51" s="162">
        <f>'6.melléklet.Kiadások.Önk.'!F68</f>
        <v>60201125</v>
      </c>
      <c r="D51" s="162">
        <f>'6.melléklet.Kiadások.Önk.'!G68</f>
        <v>62089594</v>
      </c>
    </row>
    <row r="52" spans="1:5" ht="13.5" thickBot="1" x14ac:dyDescent="0.25">
      <c r="A52" s="159" t="s">
        <v>6</v>
      </c>
      <c r="B52" s="161" t="s">
        <v>247</v>
      </c>
      <c r="C52" s="162">
        <f>'6.melléklet.Kiadások.Önk.'!H68</f>
        <v>471628025</v>
      </c>
      <c r="D52" s="162">
        <f>'6.melléklet.Kiadások.Önk.'!I68</f>
        <v>488357132</v>
      </c>
    </row>
    <row r="53" spans="1:5" ht="13.5" thickBot="1" x14ac:dyDescent="0.25">
      <c r="A53" s="159" t="s">
        <v>8</v>
      </c>
      <c r="B53" s="161" t="s">
        <v>246</v>
      </c>
      <c r="C53" s="162">
        <f>'6.melléklet.Kiadások.Önk.'!J68</f>
        <v>23567530</v>
      </c>
      <c r="D53" s="162">
        <f>'6.melléklet.Kiadások.Önk.'!K68</f>
        <v>23567530</v>
      </c>
    </row>
    <row r="54" spans="1:5" ht="13.5" thickBot="1" x14ac:dyDescent="0.25">
      <c r="A54" s="159" t="s">
        <v>15</v>
      </c>
      <c r="B54" s="161" t="s">
        <v>245</v>
      </c>
      <c r="C54" s="162">
        <f>'6.melléklet.Kiadások.Önk.'!L68+'6.melléklet.Kiadások.Önk.'!N68</f>
        <v>36295321</v>
      </c>
      <c r="D54" s="162">
        <f>'6.melléklet.Kiadások.Önk.'!M68+'6.melléklet.Kiadások.Önk.'!O68</f>
        <v>44142841</v>
      </c>
    </row>
    <row r="55" spans="1:5" ht="13.5" thickBot="1" x14ac:dyDescent="0.25">
      <c r="A55" s="159" t="s">
        <v>17</v>
      </c>
      <c r="B55" s="161" t="s">
        <v>244</v>
      </c>
      <c r="C55" s="162">
        <f>'6.melléklet.Kiadások.Önk.'!X68</f>
        <v>164068212</v>
      </c>
      <c r="D55" s="162">
        <f>'6.melléklet.Kiadások.Önk.'!Y65</f>
        <v>719705641</v>
      </c>
    </row>
    <row r="56" spans="1:5" ht="13.5" thickBot="1" x14ac:dyDescent="0.25">
      <c r="A56" s="159" t="s">
        <v>18</v>
      </c>
      <c r="B56" s="161" t="s">
        <v>489</v>
      </c>
      <c r="C56" s="162"/>
      <c r="D56" s="162"/>
    </row>
    <row r="57" spans="1:5" ht="13.5" thickBot="1" x14ac:dyDescent="0.25">
      <c r="A57" s="159" t="s">
        <v>20</v>
      </c>
      <c r="B57" s="161" t="s">
        <v>41</v>
      </c>
      <c r="C57" s="162"/>
      <c r="D57" s="162"/>
    </row>
    <row r="58" spans="1:5" ht="13.5" thickBot="1" x14ac:dyDescent="0.25">
      <c r="A58" s="159" t="s">
        <v>21</v>
      </c>
      <c r="B58" s="164" t="s">
        <v>243</v>
      </c>
      <c r="C58" s="163">
        <f>C59+C61+C63</f>
        <v>2102378884</v>
      </c>
      <c r="D58" s="163">
        <f>D59+D61+D63</f>
        <v>2110426939</v>
      </c>
    </row>
    <row r="59" spans="1:5" ht="13.5" thickBot="1" x14ac:dyDescent="0.25">
      <c r="A59" s="159" t="s">
        <v>22</v>
      </c>
      <c r="B59" s="161" t="s">
        <v>242</v>
      </c>
      <c r="C59" s="162">
        <f>'6.melléklet.Kiadások.Önk.'!T68</f>
        <v>132551377</v>
      </c>
      <c r="D59" s="162">
        <f>'6.melléklet.Kiadások.Önk.'!U68</f>
        <v>134570877</v>
      </c>
    </row>
    <row r="60" spans="1:5" ht="13.5" thickBot="1" x14ac:dyDescent="0.25">
      <c r="A60" s="159" t="s">
        <v>24</v>
      </c>
      <c r="B60" s="161" t="s">
        <v>490</v>
      </c>
      <c r="C60" s="162"/>
      <c r="D60" s="162"/>
    </row>
    <row r="61" spans="1:5" ht="13.5" thickBot="1" x14ac:dyDescent="0.25">
      <c r="A61" s="159" t="s">
        <v>25</v>
      </c>
      <c r="B61" s="161" t="s">
        <v>43</v>
      </c>
      <c r="C61" s="162">
        <f>'6.melléklet.Kiadások.Önk.'!V68</f>
        <v>1967427507</v>
      </c>
      <c r="D61" s="162">
        <f>'6.melléklet.Kiadások.Önk.'!W68</f>
        <v>1967427507</v>
      </c>
    </row>
    <row r="62" spans="1:5" ht="13.5" thickBot="1" x14ac:dyDescent="0.25">
      <c r="A62" s="159" t="s">
        <v>27</v>
      </c>
      <c r="B62" s="161" t="s">
        <v>491</v>
      </c>
      <c r="C62" s="162"/>
      <c r="D62" s="162"/>
    </row>
    <row r="63" spans="1:5" ht="13.5" thickBot="1" x14ac:dyDescent="0.25">
      <c r="A63" s="159" t="s">
        <v>29</v>
      </c>
      <c r="B63" s="161" t="s">
        <v>44</v>
      </c>
      <c r="C63" s="162">
        <f>C64+C65</f>
        <v>2400000</v>
      </c>
      <c r="D63" s="162">
        <f>D64</f>
        <v>8428555</v>
      </c>
    </row>
    <row r="64" spans="1:5" ht="13.5" thickBot="1" x14ac:dyDescent="0.25">
      <c r="A64" s="159" t="s">
        <v>57</v>
      </c>
      <c r="B64" s="161" t="s">
        <v>492</v>
      </c>
      <c r="C64" s="162"/>
      <c r="D64" s="162">
        <f>'6.melléklet.Kiadások.Önk.'!AC68+'6.melléklet.Kiadások.Önk.'!S68</f>
        <v>8428555</v>
      </c>
    </row>
    <row r="65" spans="1:5" ht="13.5" thickBot="1" x14ac:dyDescent="0.25">
      <c r="A65" s="159" t="s">
        <v>31</v>
      </c>
      <c r="B65" s="161" t="s">
        <v>45</v>
      </c>
      <c r="C65" s="162">
        <v>2400000</v>
      </c>
      <c r="D65" s="162"/>
    </row>
    <row r="66" spans="1:5" ht="13.5" thickBot="1" x14ac:dyDescent="0.25">
      <c r="A66" s="159" t="s">
        <v>33</v>
      </c>
      <c r="B66" s="164" t="s">
        <v>241</v>
      </c>
      <c r="C66" s="163">
        <f>C49+C58</f>
        <v>3363266212</v>
      </c>
      <c r="D66" s="163">
        <f>D49+D58</f>
        <v>3981622791</v>
      </c>
    </row>
    <row r="67" spans="1:5" ht="13.5" thickBot="1" x14ac:dyDescent="0.25">
      <c r="A67" s="159" t="s">
        <v>131</v>
      </c>
      <c r="B67" s="164" t="s">
        <v>240</v>
      </c>
      <c r="C67" s="163">
        <f>C68</f>
        <v>25341976</v>
      </c>
      <c r="D67" s="163">
        <f>D68</f>
        <v>25692813</v>
      </c>
    </row>
    <row r="68" spans="1:5" ht="13.5" thickBot="1" x14ac:dyDescent="0.25">
      <c r="A68" s="159" t="s">
        <v>132</v>
      </c>
      <c r="B68" s="161" t="s">
        <v>239</v>
      </c>
      <c r="C68" s="162">
        <f>'6.melléklet.Kiadások.Önk.'!Z68</f>
        <v>25341976</v>
      </c>
      <c r="D68" s="162">
        <f>'6.melléklet.Kiadások.Önk.'!AA68</f>
        <v>25692813</v>
      </c>
    </row>
    <row r="69" spans="1:5" ht="13.5" thickBot="1" x14ac:dyDescent="0.25">
      <c r="A69" s="159" t="s">
        <v>133</v>
      </c>
      <c r="B69" s="164" t="s">
        <v>47</v>
      </c>
      <c r="C69" s="163"/>
      <c r="D69" s="162"/>
    </row>
    <row r="70" spans="1:5" ht="13.5" thickBot="1" x14ac:dyDescent="0.25">
      <c r="A70" s="159" t="s">
        <v>134</v>
      </c>
      <c r="B70" s="164" t="s">
        <v>48</v>
      </c>
      <c r="C70" s="163"/>
      <c r="D70" s="162"/>
    </row>
    <row r="71" spans="1:5" ht="13.5" thickBot="1" x14ac:dyDescent="0.25">
      <c r="A71" s="159" t="s">
        <v>135</v>
      </c>
      <c r="B71" s="164" t="s">
        <v>49</v>
      </c>
      <c r="C71" s="163"/>
      <c r="D71" s="162"/>
    </row>
    <row r="72" spans="1:5" ht="13.5" thickBot="1" x14ac:dyDescent="0.25">
      <c r="A72" s="159" t="s">
        <v>136</v>
      </c>
      <c r="B72" s="160" t="s">
        <v>493</v>
      </c>
      <c r="C72" s="144">
        <f>C67+C69+C70+C71</f>
        <v>25341976</v>
      </c>
      <c r="D72" s="144">
        <f>D67+D69+D70+D71</f>
        <v>25692813</v>
      </c>
      <c r="E72" s="141"/>
    </row>
    <row r="73" spans="1:5" ht="13.5" thickBot="1" x14ac:dyDescent="0.25">
      <c r="A73" s="159" t="s">
        <v>137</v>
      </c>
      <c r="B73" s="158" t="s">
        <v>494</v>
      </c>
      <c r="C73" s="157">
        <f>C66+C72</f>
        <v>3388608188</v>
      </c>
      <c r="D73" s="157">
        <f>D66+D72</f>
        <v>4007315604</v>
      </c>
      <c r="E73" s="141"/>
    </row>
    <row r="74" spans="1:5" x14ac:dyDescent="0.2">
      <c r="A74" s="156"/>
      <c r="B74" s="150"/>
      <c r="C74" s="151"/>
      <c r="D74" s="151"/>
    </row>
    <row r="75" spans="1:5" x14ac:dyDescent="0.2">
      <c r="A75" s="605" t="s">
        <v>430</v>
      </c>
      <c r="B75" s="605"/>
      <c r="C75" s="605"/>
      <c r="D75" s="155"/>
    </row>
    <row r="76" spans="1:5" ht="13.5" thickBot="1" x14ac:dyDescent="0.25">
      <c r="A76" s="154"/>
      <c r="B76" s="153"/>
      <c r="C76" s="152"/>
      <c r="D76" s="151"/>
    </row>
    <row r="77" spans="1:5" ht="42" customHeight="1" x14ac:dyDescent="0.2">
      <c r="A77" s="149" t="s">
        <v>1</v>
      </c>
      <c r="B77" s="148" t="s">
        <v>484</v>
      </c>
      <c r="C77" s="147">
        <f ca="1">C34-C66</f>
        <v>-240150514</v>
      </c>
      <c r="D77" s="147">
        <f ca="1">D34-D66</f>
        <v>-773251495</v>
      </c>
    </row>
    <row r="78" spans="1:5" ht="45.75" customHeight="1" x14ac:dyDescent="0.2">
      <c r="A78" s="146" t="s">
        <v>3</v>
      </c>
      <c r="B78" s="145" t="s">
        <v>485</v>
      </c>
      <c r="C78" s="144">
        <f ca="1">C42-C72</f>
        <v>240150514</v>
      </c>
      <c r="D78" s="144">
        <f ca="1">D42-D72</f>
        <v>773251495</v>
      </c>
    </row>
    <row r="79" spans="1:5" x14ac:dyDescent="0.2">
      <c r="A79" s="143" t="s">
        <v>4</v>
      </c>
      <c r="B79" s="142" t="s">
        <v>238</v>
      </c>
      <c r="C79" s="142"/>
      <c r="D79" s="142"/>
    </row>
  </sheetData>
  <mergeCells count="5">
    <mergeCell ref="A46:C46"/>
    <mergeCell ref="A75:C75"/>
    <mergeCell ref="A4:D4"/>
    <mergeCell ref="B2:D2"/>
    <mergeCell ref="B1:D1"/>
  </mergeCells>
  <pageMargins left="0.7" right="0.7" top="0.75" bottom="0.75" header="0.3" footer="0.3"/>
  <pageSetup paperSize="9" scale="89" fitToHeight="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</sheetPr>
  <dimension ref="A1:S20"/>
  <sheetViews>
    <sheetView workbookViewId="0">
      <selection activeCell="A3" sqref="A3"/>
    </sheetView>
  </sheetViews>
  <sheetFormatPr defaultColWidth="9.140625" defaultRowHeight="12.75" x14ac:dyDescent="0.2"/>
  <cols>
    <col min="1" max="1" width="4.7109375" style="220" customWidth="1"/>
    <col min="2" max="2" width="27" style="423" customWidth="1"/>
    <col min="3" max="3" width="11.5703125" style="220" customWidth="1"/>
    <col min="4" max="4" width="13" style="220" customWidth="1"/>
    <col min="5" max="5" width="12.85546875" style="220" customWidth="1"/>
    <col min="6" max="6" width="14.7109375" style="220" customWidth="1"/>
    <col min="7" max="7" width="15.28515625" style="220" customWidth="1"/>
    <col min="8" max="8" width="13" style="220" customWidth="1"/>
    <col min="9" max="9" width="14.85546875" style="220" customWidth="1"/>
    <col min="10" max="10" width="10.140625" style="220" customWidth="1"/>
    <col min="11" max="16384" width="9.140625" style="220"/>
  </cols>
  <sheetData>
    <row r="1" spans="1:19" s="188" customFormat="1" x14ac:dyDescent="0.2">
      <c r="A1" s="662"/>
      <c r="B1" s="663"/>
      <c r="C1" s="663"/>
      <c r="D1" s="663"/>
      <c r="E1" s="663"/>
      <c r="F1" s="663"/>
      <c r="G1" s="663"/>
      <c r="H1" s="663"/>
      <c r="I1" s="663"/>
      <c r="J1" s="663"/>
      <c r="K1" s="187"/>
      <c r="L1" s="187"/>
      <c r="M1" s="187"/>
      <c r="N1" s="187"/>
      <c r="O1" s="187"/>
      <c r="P1" s="187"/>
      <c r="Q1" s="187"/>
      <c r="R1" s="187"/>
      <c r="S1" s="187"/>
    </row>
    <row r="2" spans="1:19" s="188" customFormat="1" ht="12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0"/>
    </row>
    <row r="3" spans="1:19" s="188" customFormat="1" x14ac:dyDescent="0.2">
      <c r="A3" s="594" t="s">
        <v>520</v>
      </c>
      <c r="B3" s="595"/>
      <c r="C3" s="595"/>
      <c r="D3" s="595"/>
      <c r="E3" s="595"/>
      <c r="F3" s="595"/>
      <c r="G3" s="595"/>
      <c r="H3" s="595"/>
      <c r="I3" s="595"/>
      <c r="J3" s="595"/>
      <c r="K3" s="187"/>
      <c r="L3" s="187"/>
      <c r="M3" s="187"/>
      <c r="N3" s="187"/>
      <c r="O3" s="187"/>
      <c r="P3" s="187"/>
      <c r="Q3" s="187"/>
      <c r="R3" s="187"/>
      <c r="S3" s="187"/>
    </row>
    <row r="4" spans="1:19" s="188" customFormat="1" ht="12" x14ac:dyDescent="0.2">
      <c r="A4" s="192"/>
      <c r="B4" s="193"/>
      <c r="C4" s="193"/>
      <c r="D4" s="193"/>
      <c r="E4" s="193"/>
      <c r="F4" s="193"/>
      <c r="G4" s="193"/>
      <c r="H4" s="193"/>
      <c r="I4" s="193"/>
      <c r="J4" s="193"/>
      <c r="K4" s="194"/>
      <c r="L4" s="190"/>
      <c r="M4" s="190"/>
      <c r="N4" s="190"/>
      <c r="O4" s="190"/>
      <c r="P4" s="190"/>
      <c r="Q4" s="190"/>
      <c r="R4" s="190"/>
      <c r="S4" s="190"/>
    </row>
    <row r="5" spans="1:19" s="188" customFormat="1" ht="33" customHeight="1" x14ac:dyDescent="0.25">
      <c r="A5" s="664" t="s">
        <v>413</v>
      </c>
      <c r="B5" s="665"/>
      <c r="C5" s="665"/>
      <c r="D5" s="665"/>
      <c r="E5" s="665"/>
      <c r="F5" s="665"/>
      <c r="G5" s="665"/>
      <c r="H5" s="665"/>
      <c r="I5" s="665"/>
      <c r="J5" s="665"/>
      <c r="K5" s="196"/>
      <c r="L5" s="196"/>
      <c r="M5" s="196"/>
      <c r="N5" s="196"/>
      <c r="O5" s="196"/>
      <c r="P5" s="196"/>
      <c r="Q5" s="196"/>
      <c r="R5" s="196"/>
      <c r="S5" s="196"/>
    </row>
    <row r="6" spans="1:19" s="188" customFormat="1" ht="12" x14ac:dyDescent="0.2">
      <c r="A6" s="192"/>
      <c r="B6" s="193"/>
      <c r="C6" s="193"/>
      <c r="D6" s="193"/>
      <c r="E6" s="193"/>
      <c r="F6" s="193"/>
      <c r="G6" s="193"/>
      <c r="H6" s="193"/>
      <c r="I6" s="193"/>
      <c r="J6" s="193"/>
      <c r="K6" s="194"/>
      <c r="L6" s="190"/>
      <c r="M6" s="190"/>
      <c r="N6" s="190"/>
      <c r="O6" s="190"/>
      <c r="P6" s="190"/>
      <c r="Q6" s="190"/>
      <c r="R6" s="190"/>
      <c r="S6" s="190"/>
    </row>
    <row r="7" spans="1:19" s="188" customFormat="1" ht="13.5" thickBot="1" x14ac:dyDescent="0.25">
      <c r="A7" s="657" t="s">
        <v>412</v>
      </c>
      <c r="B7" s="657"/>
      <c r="C7" s="657"/>
      <c r="D7" s="657"/>
      <c r="E7" s="657"/>
      <c r="F7" s="657"/>
      <c r="G7" s="657"/>
      <c r="H7" s="657"/>
      <c r="I7" s="657"/>
      <c r="J7" s="187"/>
      <c r="K7" s="187"/>
      <c r="L7" s="187"/>
      <c r="M7" s="187"/>
      <c r="N7" s="187"/>
      <c r="O7" s="187"/>
      <c r="P7" s="187"/>
      <c r="Q7" s="187"/>
      <c r="R7" s="187"/>
      <c r="S7" s="187"/>
    </row>
    <row r="8" spans="1:19" x14ac:dyDescent="0.2">
      <c r="A8" s="658" t="s">
        <v>292</v>
      </c>
      <c r="B8" s="660" t="s">
        <v>411</v>
      </c>
      <c r="C8" s="660"/>
      <c r="D8" s="660"/>
      <c r="E8" s="660"/>
      <c r="F8" s="660"/>
      <c r="G8" s="660"/>
      <c r="H8" s="660"/>
      <c r="I8" s="661"/>
    </row>
    <row r="9" spans="1:19" ht="57.75" customHeight="1" x14ac:dyDescent="0.2">
      <c r="A9" s="659"/>
      <c r="B9" s="428" t="s">
        <v>410</v>
      </c>
      <c r="C9" s="427" t="s">
        <v>409</v>
      </c>
      <c r="D9" s="427" t="s">
        <v>551</v>
      </c>
      <c r="E9" s="427" t="s">
        <v>552</v>
      </c>
      <c r="F9" s="427" t="s">
        <v>553</v>
      </c>
      <c r="G9" s="427" t="s">
        <v>408</v>
      </c>
      <c r="H9" s="427" t="s">
        <v>121</v>
      </c>
      <c r="I9" s="426" t="s">
        <v>83</v>
      </c>
    </row>
    <row r="10" spans="1:19" ht="31.35" customHeight="1" x14ac:dyDescent="0.2">
      <c r="A10" s="425">
        <v>1</v>
      </c>
      <c r="B10" s="275" t="s">
        <v>407</v>
      </c>
      <c r="C10" s="206">
        <v>0</v>
      </c>
      <c r="D10" s="206"/>
      <c r="E10" s="206">
        <v>3</v>
      </c>
      <c r="F10" s="206">
        <v>3</v>
      </c>
      <c r="G10" s="206">
        <v>62</v>
      </c>
      <c r="H10" s="206">
        <v>1</v>
      </c>
      <c r="I10" s="210">
        <f>SUM(C10:H10)</f>
        <v>69</v>
      </c>
    </row>
    <row r="11" spans="1:19" ht="31.35" customHeight="1" x14ac:dyDescent="0.2">
      <c r="A11" s="425">
        <v>2</v>
      </c>
      <c r="B11" s="275" t="s">
        <v>265</v>
      </c>
      <c r="C11" s="206">
        <v>18</v>
      </c>
      <c r="D11" s="206"/>
      <c r="E11" s="206"/>
      <c r="F11" s="206"/>
      <c r="G11" s="206"/>
      <c r="H11" s="206"/>
      <c r="I11" s="210">
        <f>SUM(C11:H11)</f>
        <v>18</v>
      </c>
    </row>
    <row r="12" spans="1:19" ht="31.35" customHeight="1" x14ac:dyDescent="0.2">
      <c r="A12" s="425">
        <v>3</v>
      </c>
      <c r="B12" s="275" t="s">
        <v>266</v>
      </c>
      <c r="C12" s="206"/>
      <c r="D12" s="206">
        <v>28</v>
      </c>
      <c r="E12" s="206"/>
      <c r="F12" s="206"/>
      <c r="G12" s="206"/>
      <c r="H12" s="206"/>
      <c r="I12" s="210">
        <f>SUM(C12:H12)</f>
        <v>28</v>
      </c>
    </row>
    <row r="13" spans="1:19" ht="31.35" customHeight="1" x14ac:dyDescent="0.2">
      <c r="A13" s="425">
        <v>4</v>
      </c>
      <c r="B13" s="275" t="s">
        <v>267</v>
      </c>
      <c r="C13" s="206"/>
      <c r="D13" s="206">
        <v>36</v>
      </c>
      <c r="E13" s="206"/>
      <c r="F13" s="206"/>
      <c r="G13" s="206">
        <v>1</v>
      </c>
      <c r="H13" s="206"/>
      <c r="I13" s="210">
        <f>SUM(C13:H13)</f>
        <v>37</v>
      </c>
    </row>
    <row r="14" spans="1:19" ht="13.5" thickBot="1" x14ac:dyDescent="0.25">
      <c r="A14" s="278">
        <v>5</v>
      </c>
      <c r="B14" s="424" t="s">
        <v>406</v>
      </c>
      <c r="C14" s="213">
        <f t="shared" ref="C14:I14" si="0">C10+C11+C12+C13</f>
        <v>18</v>
      </c>
      <c r="D14" s="213">
        <f t="shared" si="0"/>
        <v>64</v>
      </c>
      <c r="E14" s="213">
        <f t="shared" si="0"/>
        <v>3</v>
      </c>
      <c r="F14" s="213">
        <f t="shared" si="0"/>
        <v>3</v>
      </c>
      <c r="G14" s="213">
        <f t="shared" si="0"/>
        <v>63</v>
      </c>
      <c r="H14" s="213">
        <f t="shared" si="0"/>
        <v>1</v>
      </c>
      <c r="I14" s="214">
        <f t="shared" si="0"/>
        <v>152</v>
      </c>
    </row>
    <row r="16" spans="1:19" ht="25.5" x14ac:dyDescent="0.2">
      <c r="B16" s="275" t="s">
        <v>405</v>
      </c>
      <c r="C16" s="651"/>
      <c r="D16" s="652"/>
      <c r="E16" s="652"/>
      <c r="F16" s="652"/>
      <c r="G16" s="652"/>
      <c r="H16" s="653"/>
      <c r="I16" s="206">
        <v>7</v>
      </c>
    </row>
    <row r="17" spans="2:9" x14ac:dyDescent="0.2">
      <c r="B17" s="275" t="s">
        <v>404</v>
      </c>
      <c r="C17" s="654"/>
      <c r="D17" s="655"/>
      <c r="E17" s="655"/>
      <c r="F17" s="655"/>
      <c r="G17" s="655"/>
      <c r="H17" s="656"/>
      <c r="I17" s="206">
        <v>4</v>
      </c>
    </row>
    <row r="20" spans="2:9" x14ac:dyDescent="0.2">
      <c r="E20" s="205"/>
    </row>
  </sheetData>
  <mergeCells count="6">
    <mergeCell ref="C16:H17"/>
    <mergeCell ref="A7:I7"/>
    <mergeCell ref="A8:A9"/>
    <mergeCell ref="B8:I8"/>
    <mergeCell ref="A1:J1"/>
    <mergeCell ref="A5:J5"/>
  </mergeCells>
  <printOptions horizontalCentered="1"/>
  <pageMargins left="0.74803149606299213" right="0.74803149606299213" top="0.23622047244094491" bottom="0.98425196850393704" header="0.51181102362204722" footer="0.51181102362204722"/>
  <pageSetup paperSize="9" scale="9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</sheetPr>
  <dimension ref="A1:R120"/>
  <sheetViews>
    <sheetView zoomScale="112" zoomScaleNormal="112" workbookViewId="0">
      <selection activeCell="D21" sqref="D21"/>
    </sheetView>
  </sheetViews>
  <sheetFormatPr defaultColWidth="9.140625" defaultRowHeight="12.75" x14ac:dyDescent="0.2"/>
  <cols>
    <col min="1" max="1" width="4.85546875" style="202" customWidth="1"/>
    <col min="2" max="2" width="47.7109375" style="251" customWidth="1"/>
    <col min="3" max="3" width="13.42578125" style="201" customWidth="1"/>
    <col min="4" max="4" width="12.5703125" style="201" customWidth="1"/>
    <col min="5" max="5" width="11.7109375" style="201" customWidth="1"/>
    <col min="6" max="6" width="9.140625" style="202"/>
    <col min="7" max="7" width="19.5703125" style="202" customWidth="1"/>
    <col min="8" max="16384" width="9.140625" style="202"/>
  </cols>
  <sheetData>
    <row r="1" spans="1:18" s="188" customFormat="1" ht="27.75" customHeight="1" x14ac:dyDescent="0.2">
      <c r="A1" s="662"/>
      <c r="B1" s="663"/>
      <c r="C1" s="663"/>
      <c r="D1" s="663"/>
      <c r="E1" s="186"/>
      <c r="F1" s="186"/>
      <c r="G1" s="186"/>
      <c r="H1" s="186"/>
      <c r="I1" s="186"/>
      <c r="J1" s="187"/>
      <c r="K1" s="187"/>
      <c r="L1" s="187"/>
      <c r="M1" s="187"/>
      <c r="N1" s="187"/>
      <c r="O1" s="187"/>
      <c r="P1" s="187"/>
      <c r="Q1" s="187"/>
      <c r="R1" s="187"/>
    </row>
    <row r="2" spans="1:18" s="188" customFormat="1" ht="12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188" customFormat="1" ht="28.5" customHeight="1" x14ac:dyDescent="0.2">
      <c r="A3" s="666" t="s">
        <v>521</v>
      </c>
      <c r="B3" s="667"/>
      <c r="C3" s="667"/>
      <c r="D3" s="667"/>
      <c r="E3" s="191"/>
      <c r="F3" s="191"/>
      <c r="G3" s="191"/>
      <c r="H3" s="191"/>
      <c r="I3" s="191"/>
      <c r="J3" s="187"/>
      <c r="K3" s="187"/>
      <c r="L3" s="187"/>
      <c r="M3" s="187"/>
      <c r="N3" s="187"/>
      <c r="O3" s="187"/>
      <c r="P3" s="187"/>
      <c r="Q3" s="187"/>
      <c r="R3" s="187"/>
    </row>
    <row r="4" spans="1:18" s="188" customFormat="1" ht="12" x14ac:dyDescent="0.2">
      <c r="A4" s="192"/>
      <c r="B4" s="193"/>
      <c r="C4" s="193"/>
      <c r="D4" s="193"/>
      <c r="E4" s="193"/>
      <c r="F4" s="193"/>
      <c r="G4" s="193"/>
      <c r="H4" s="193"/>
      <c r="I4" s="193"/>
      <c r="J4" s="194"/>
      <c r="K4" s="190"/>
      <c r="L4" s="190"/>
      <c r="M4" s="190"/>
      <c r="N4" s="190"/>
      <c r="O4" s="190"/>
      <c r="P4" s="190"/>
      <c r="Q4" s="190"/>
      <c r="R4" s="190"/>
    </row>
    <row r="5" spans="1:18" s="188" customFormat="1" ht="33" customHeight="1" x14ac:dyDescent="0.25">
      <c r="A5" s="664" t="s">
        <v>258</v>
      </c>
      <c r="B5" s="665"/>
      <c r="C5" s="665"/>
      <c r="D5" s="665"/>
      <c r="E5" s="195"/>
      <c r="F5" s="195"/>
      <c r="G5" s="195"/>
      <c r="H5" s="195"/>
      <c r="I5" s="195"/>
      <c r="J5" s="196"/>
      <c r="K5" s="196"/>
      <c r="L5" s="196"/>
      <c r="M5" s="196"/>
      <c r="N5" s="196"/>
      <c r="O5" s="196"/>
      <c r="P5" s="196"/>
      <c r="Q5" s="196"/>
      <c r="R5" s="196"/>
    </row>
    <row r="6" spans="1:18" s="188" customFormat="1" ht="12" x14ac:dyDescent="0.2">
      <c r="A6" s="192"/>
      <c r="B6" s="193"/>
      <c r="C6" s="193"/>
      <c r="D6" s="193"/>
      <c r="E6" s="193"/>
      <c r="F6" s="193"/>
      <c r="G6" s="193"/>
      <c r="H6" s="193"/>
      <c r="I6" s="193"/>
      <c r="J6" s="194"/>
      <c r="K6" s="190"/>
      <c r="L6" s="190"/>
      <c r="M6" s="190"/>
      <c r="N6" s="190"/>
      <c r="O6" s="190"/>
      <c r="P6" s="190"/>
      <c r="Q6" s="190"/>
      <c r="R6" s="190"/>
    </row>
    <row r="7" spans="1:18" s="188" customFormat="1" ht="13.5" thickBot="1" x14ac:dyDescent="0.25">
      <c r="A7" s="197"/>
      <c r="B7" s="197"/>
      <c r="C7" s="657" t="s">
        <v>415</v>
      </c>
      <c r="D7" s="657"/>
      <c r="E7" s="197"/>
      <c r="F7" s="197"/>
      <c r="G7" s="197"/>
      <c r="H7" s="197"/>
      <c r="I7" s="187"/>
      <c r="J7" s="187"/>
      <c r="K7" s="187"/>
      <c r="L7" s="187"/>
      <c r="M7" s="187"/>
      <c r="N7" s="187"/>
      <c r="O7" s="187"/>
      <c r="P7" s="187"/>
      <c r="Q7" s="187"/>
      <c r="R7" s="187"/>
    </row>
    <row r="8" spans="1:18" ht="26.25" customHeight="1" x14ac:dyDescent="0.2">
      <c r="A8" s="198" t="s">
        <v>66</v>
      </c>
      <c r="B8" s="442" t="s">
        <v>259</v>
      </c>
      <c r="C8" s="199" t="s">
        <v>260</v>
      </c>
      <c r="D8" s="200" t="s">
        <v>261</v>
      </c>
    </row>
    <row r="9" spans="1:18" ht="27" customHeight="1" x14ac:dyDescent="0.2">
      <c r="A9" s="438" t="s">
        <v>181</v>
      </c>
      <c r="B9" s="560" t="s">
        <v>53</v>
      </c>
      <c r="C9" s="561" t="s">
        <v>60</v>
      </c>
      <c r="D9" s="575" t="s">
        <v>54</v>
      </c>
    </row>
    <row r="10" spans="1:18" ht="27" customHeight="1" x14ac:dyDescent="0.2">
      <c r="A10" s="555" t="s">
        <v>1</v>
      </c>
      <c r="B10" s="562" t="s">
        <v>543</v>
      </c>
      <c r="C10" s="563">
        <v>116086518</v>
      </c>
      <c r="D10" s="601">
        <f>C10</f>
        <v>116086518</v>
      </c>
      <c r="E10" s="217"/>
    </row>
    <row r="11" spans="1:18" ht="25.5" x14ac:dyDescent="0.2">
      <c r="A11" s="555" t="s">
        <v>3</v>
      </c>
      <c r="B11" s="207" t="s">
        <v>544</v>
      </c>
      <c r="C11" s="444">
        <v>11858730</v>
      </c>
      <c r="D11" s="545">
        <f>C11</f>
        <v>11858730</v>
      </c>
      <c r="F11" s="204"/>
      <c r="G11" s="205"/>
    </row>
    <row r="12" spans="1:18" x14ac:dyDescent="0.2">
      <c r="A12" s="555" t="s">
        <v>4</v>
      </c>
      <c r="B12" s="207" t="s">
        <v>474</v>
      </c>
      <c r="C12" s="444">
        <v>250000</v>
      </c>
      <c r="D12" s="557">
        <v>1725190</v>
      </c>
      <c r="F12" s="204"/>
      <c r="G12" s="205"/>
    </row>
    <row r="13" spans="1:18" x14ac:dyDescent="0.2">
      <c r="A13" s="555" t="s">
        <v>6</v>
      </c>
      <c r="B13" s="207" t="s">
        <v>416</v>
      </c>
      <c r="C13" s="444">
        <v>4355939</v>
      </c>
      <c r="D13" s="557">
        <f>C13</f>
        <v>4355939</v>
      </c>
      <c r="F13" s="204"/>
      <c r="G13" s="205"/>
    </row>
    <row r="14" spans="1:18" x14ac:dyDescent="0.2">
      <c r="A14" s="555" t="s">
        <v>8</v>
      </c>
      <c r="B14" s="440" t="s">
        <v>63</v>
      </c>
      <c r="C14" s="445">
        <f>SUM(C10:C13)</f>
        <v>132551187</v>
      </c>
      <c r="D14" s="558">
        <f>SUM(D10:D13)</f>
        <v>134026377</v>
      </c>
      <c r="F14" s="204"/>
      <c r="G14" s="205"/>
    </row>
    <row r="15" spans="1:18" x14ac:dyDescent="0.2">
      <c r="A15" s="555" t="s">
        <v>15</v>
      </c>
      <c r="B15" s="203"/>
      <c r="C15" s="430"/>
      <c r="D15" s="559"/>
      <c r="F15" s="204"/>
      <c r="G15" s="205"/>
    </row>
    <row r="16" spans="1:18" ht="14.25" x14ac:dyDescent="0.2">
      <c r="A16" s="555" t="s">
        <v>17</v>
      </c>
      <c r="B16" s="441" t="s">
        <v>418</v>
      </c>
      <c r="C16" s="430"/>
      <c r="D16" s="559"/>
      <c r="F16" s="204"/>
      <c r="G16" s="205"/>
    </row>
    <row r="17" spans="1:7" x14ac:dyDescent="0.2">
      <c r="A17" s="555" t="s">
        <v>18</v>
      </c>
      <c r="B17" s="203" t="s">
        <v>472</v>
      </c>
      <c r="C17" s="443">
        <v>11773671</v>
      </c>
      <c r="D17" s="556">
        <f>C17</f>
        <v>11773671</v>
      </c>
      <c r="F17" s="204"/>
      <c r="G17" s="205"/>
    </row>
    <row r="18" spans="1:7" x14ac:dyDescent="0.2">
      <c r="A18" s="555" t="s">
        <v>20</v>
      </c>
      <c r="B18" s="203" t="s">
        <v>546</v>
      </c>
      <c r="C18" s="443">
        <v>1935000000</v>
      </c>
      <c r="D18" s="556">
        <f>C18</f>
        <v>1935000000</v>
      </c>
      <c r="F18" s="204"/>
      <c r="G18" s="205"/>
    </row>
    <row r="19" spans="1:7" x14ac:dyDescent="0.2">
      <c r="A19" s="555" t="s">
        <v>21</v>
      </c>
      <c r="B19" s="203" t="s">
        <v>545</v>
      </c>
      <c r="C19" s="443">
        <v>10653836</v>
      </c>
      <c r="D19" s="556">
        <f>C19</f>
        <v>10653836</v>
      </c>
      <c r="E19" s="217"/>
      <c r="F19" s="204"/>
      <c r="G19" s="205"/>
    </row>
    <row r="20" spans="1:7" x14ac:dyDescent="0.2">
      <c r="A20" s="555" t="s">
        <v>22</v>
      </c>
      <c r="B20" s="203" t="s">
        <v>473</v>
      </c>
      <c r="C20" s="443">
        <v>10000000</v>
      </c>
      <c r="D20" s="556">
        <f>C20</f>
        <v>10000000</v>
      </c>
      <c r="F20" s="204"/>
      <c r="G20" s="205"/>
    </row>
    <row r="21" spans="1:7" x14ac:dyDescent="0.2">
      <c r="A21" s="555" t="s">
        <v>24</v>
      </c>
      <c r="B21" s="440" t="s">
        <v>63</v>
      </c>
      <c r="C21" s="445">
        <f>SUM(C17:C20)</f>
        <v>1967427507</v>
      </c>
      <c r="D21" s="558">
        <f>SUM(D17:D20)</f>
        <v>1967427507</v>
      </c>
      <c r="E21" s="217"/>
      <c r="F21" s="204"/>
      <c r="G21" s="205"/>
    </row>
    <row r="22" spans="1:7" x14ac:dyDescent="0.2">
      <c r="A22" s="555" t="s">
        <v>25</v>
      </c>
      <c r="B22" s="203"/>
      <c r="C22" s="443"/>
      <c r="D22" s="556"/>
      <c r="F22" s="204"/>
      <c r="G22" s="205"/>
    </row>
    <row r="23" spans="1:7" x14ac:dyDescent="0.2">
      <c r="A23" s="555" t="s">
        <v>27</v>
      </c>
      <c r="B23" s="203"/>
      <c r="C23" s="443"/>
      <c r="D23" s="556"/>
      <c r="F23" s="204"/>
      <c r="G23" s="205"/>
    </row>
    <row r="24" spans="1:7" ht="13.5" thickBot="1" x14ac:dyDescent="0.25">
      <c r="A24" s="555" t="s">
        <v>29</v>
      </c>
      <c r="B24" s="439" t="s">
        <v>419</v>
      </c>
      <c r="C24" s="446">
        <f>C14+C21</f>
        <v>2099978694</v>
      </c>
      <c r="D24" s="530">
        <f>D14+D21</f>
        <v>2101453884</v>
      </c>
      <c r="E24" s="211"/>
      <c r="F24" s="212"/>
      <c r="G24" s="205"/>
    </row>
    <row r="25" spans="1:7" x14ac:dyDescent="0.2">
      <c r="A25" s="215"/>
      <c r="B25" s="216"/>
      <c r="C25" s="217"/>
    </row>
    <row r="26" spans="1:7" x14ac:dyDescent="0.2">
      <c r="A26" s="218"/>
      <c r="B26" s="219"/>
      <c r="C26" s="220"/>
      <c r="D26" s="220"/>
      <c r="E26" s="211"/>
    </row>
    <row r="27" spans="1:7" x14ac:dyDescent="0.2">
      <c r="A27" s="218"/>
      <c r="B27" s="219"/>
      <c r="C27" s="220"/>
      <c r="D27" s="220"/>
      <c r="E27" s="211"/>
    </row>
    <row r="28" spans="1:7" x14ac:dyDescent="0.2">
      <c r="A28" s="218"/>
      <c r="B28" s="219"/>
      <c r="C28" s="220"/>
      <c r="D28" s="220"/>
      <c r="E28" s="211"/>
    </row>
    <row r="29" spans="1:7" x14ac:dyDescent="0.2">
      <c r="A29" s="218"/>
      <c r="B29" s="219"/>
      <c r="C29" s="220"/>
      <c r="D29" s="220"/>
      <c r="E29" s="211"/>
    </row>
    <row r="30" spans="1:7" ht="18" customHeight="1" x14ac:dyDescent="0.2">
      <c r="A30" s="218"/>
      <c r="B30" s="221"/>
      <c r="C30" s="222"/>
      <c r="D30" s="220"/>
      <c r="E30" s="211"/>
    </row>
    <row r="31" spans="1:7" ht="18" customHeight="1" x14ac:dyDescent="0.2">
      <c r="A31" s="218"/>
      <c r="B31" s="219"/>
      <c r="C31" s="220"/>
      <c r="D31" s="220"/>
      <c r="E31" s="211"/>
    </row>
    <row r="32" spans="1:7" x14ac:dyDescent="0.2">
      <c r="A32" s="218"/>
      <c r="B32" s="223"/>
      <c r="C32" s="222"/>
      <c r="D32" s="220"/>
      <c r="E32" s="211"/>
    </row>
    <row r="33" spans="1:5" x14ac:dyDescent="0.2">
      <c r="A33" s="218"/>
      <c r="B33" s="223"/>
      <c r="C33" s="222"/>
      <c r="D33" s="220"/>
      <c r="E33" s="211"/>
    </row>
    <row r="34" spans="1:5" x14ac:dyDescent="0.2">
      <c r="A34" s="215"/>
      <c r="B34" s="216"/>
      <c r="C34" s="224"/>
      <c r="D34" s="224"/>
      <c r="E34" s="224"/>
    </row>
    <row r="35" spans="1:5" x14ac:dyDescent="0.2">
      <c r="A35" s="215"/>
      <c r="B35" s="225"/>
      <c r="C35" s="224"/>
      <c r="D35" s="226"/>
      <c r="E35" s="227"/>
    </row>
    <row r="36" spans="1:5" x14ac:dyDescent="0.2">
      <c r="A36" s="218"/>
      <c r="B36" s="219"/>
      <c r="C36" s="228"/>
      <c r="D36" s="228"/>
      <c r="E36" s="211"/>
    </row>
    <row r="37" spans="1:5" x14ac:dyDescent="0.2">
      <c r="A37" s="215"/>
      <c r="B37" s="219"/>
      <c r="C37" s="228"/>
      <c r="D37" s="228"/>
      <c r="E37" s="228"/>
    </row>
    <row r="38" spans="1:5" x14ac:dyDescent="0.2">
      <c r="A38" s="218"/>
      <c r="B38" s="219"/>
      <c r="C38" s="228"/>
      <c r="D38" s="228"/>
      <c r="E38" s="228"/>
    </row>
    <row r="39" spans="1:5" x14ac:dyDescent="0.2">
      <c r="A39" s="218"/>
      <c r="B39" s="219"/>
      <c r="C39" s="228"/>
      <c r="D39" s="228"/>
      <c r="E39" s="228"/>
    </row>
    <row r="40" spans="1:5" x14ac:dyDescent="0.2">
      <c r="A40" s="218"/>
      <c r="B40" s="219"/>
      <c r="C40" s="228"/>
      <c r="D40" s="228"/>
      <c r="E40" s="228"/>
    </row>
    <row r="41" spans="1:5" x14ac:dyDescent="0.2">
      <c r="A41" s="215"/>
      <c r="B41" s="219"/>
      <c r="C41" s="228"/>
      <c r="D41" s="228"/>
      <c r="E41" s="228"/>
    </row>
    <row r="42" spans="1:5" x14ac:dyDescent="0.2">
      <c r="A42" s="218"/>
      <c r="B42" s="229"/>
      <c r="C42" s="226"/>
      <c r="D42" s="226"/>
      <c r="E42" s="227"/>
    </row>
    <row r="43" spans="1:5" x14ac:dyDescent="0.2">
      <c r="A43" s="218"/>
      <c r="B43" s="219"/>
      <c r="C43" s="228"/>
      <c r="D43" s="228"/>
      <c r="E43" s="211"/>
    </row>
    <row r="44" spans="1:5" x14ac:dyDescent="0.2">
      <c r="A44" s="218"/>
      <c r="B44" s="229"/>
      <c r="C44" s="222"/>
      <c r="D44" s="222"/>
      <c r="E44" s="211"/>
    </row>
    <row r="45" spans="1:5" x14ac:dyDescent="0.2">
      <c r="A45" s="218"/>
      <c r="B45" s="219"/>
      <c r="C45" s="220"/>
      <c r="D45" s="220"/>
      <c r="E45" s="211"/>
    </row>
    <row r="46" spans="1:5" x14ac:dyDescent="0.2">
      <c r="A46" s="218"/>
      <c r="B46" s="219"/>
      <c r="C46" s="220"/>
      <c r="D46" s="220"/>
      <c r="E46" s="211"/>
    </row>
    <row r="47" spans="1:5" x14ac:dyDescent="0.2">
      <c r="A47" s="218"/>
      <c r="B47" s="219"/>
      <c r="C47" s="220"/>
      <c r="D47" s="220"/>
      <c r="E47" s="227"/>
    </row>
    <row r="48" spans="1:5" x14ac:dyDescent="0.2">
      <c r="A48" s="218"/>
      <c r="B48" s="219"/>
      <c r="C48" s="220"/>
      <c r="D48" s="220"/>
      <c r="E48" s="211"/>
    </row>
    <row r="49" spans="1:5" x14ac:dyDescent="0.2">
      <c r="A49" s="218"/>
      <c r="B49" s="219"/>
      <c r="C49" s="220"/>
      <c r="D49" s="220"/>
      <c r="E49" s="211"/>
    </row>
    <row r="50" spans="1:5" x14ac:dyDescent="0.2">
      <c r="A50" s="218"/>
      <c r="B50" s="221"/>
      <c r="C50" s="222"/>
      <c r="D50" s="222"/>
      <c r="E50" s="211"/>
    </row>
    <row r="51" spans="1:5" x14ac:dyDescent="0.2">
      <c r="A51" s="215"/>
      <c r="B51" s="223"/>
      <c r="C51" s="230"/>
      <c r="E51" s="211"/>
    </row>
    <row r="52" spans="1:5" x14ac:dyDescent="0.2">
      <c r="A52" s="215"/>
      <c r="B52" s="231"/>
      <c r="C52" s="215"/>
      <c r="E52" s="211"/>
    </row>
    <row r="53" spans="1:5" x14ac:dyDescent="0.2">
      <c r="A53" s="215"/>
      <c r="B53" s="232"/>
      <c r="C53" s="215"/>
      <c r="E53" s="211"/>
    </row>
    <row r="54" spans="1:5" x14ac:dyDescent="0.2">
      <c r="B54" s="231"/>
      <c r="C54" s="233"/>
      <c r="D54" s="227"/>
      <c r="E54" s="211"/>
    </row>
    <row r="55" spans="1:5" x14ac:dyDescent="0.2">
      <c r="A55" s="234"/>
      <c r="B55" s="231"/>
      <c r="C55" s="233"/>
      <c r="D55" s="235"/>
      <c r="E55" s="211"/>
    </row>
    <row r="56" spans="1:5" x14ac:dyDescent="0.2">
      <c r="A56" s="234"/>
      <c r="B56" s="231"/>
      <c r="C56" s="233"/>
      <c r="D56" s="235"/>
      <c r="E56" s="211"/>
    </row>
    <row r="57" spans="1:5" x14ac:dyDescent="0.2">
      <c r="A57" s="234"/>
      <c r="B57" s="231"/>
      <c r="C57" s="233"/>
      <c r="D57" s="230"/>
      <c r="E57" s="211"/>
    </row>
    <row r="58" spans="1:5" x14ac:dyDescent="0.2">
      <c r="A58" s="234"/>
      <c r="B58" s="231"/>
      <c r="C58" s="235"/>
      <c r="D58" s="235"/>
      <c r="E58" s="227"/>
    </row>
    <row r="59" spans="1:5" x14ac:dyDescent="0.2">
      <c r="A59" s="234"/>
      <c r="B59" s="231"/>
      <c r="C59" s="230"/>
      <c r="D59" s="235"/>
      <c r="E59" s="227"/>
    </row>
    <row r="60" spans="1:5" x14ac:dyDescent="0.2">
      <c r="A60" s="234"/>
      <c r="B60" s="231"/>
      <c r="C60" s="230"/>
      <c r="D60" s="235"/>
      <c r="E60" s="227"/>
    </row>
    <row r="61" spans="1:5" x14ac:dyDescent="0.2">
      <c r="A61" s="234"/>
      <c r="B61" s="231"/>
      <c r="C61" s="230"/>
      <c r="D61" s="236"/>
      <c r="E61" s="237"/>
    </row>
    <row r="62" spans="1:5" x14ac:dyDescent="0.2">
      <c r="A62" s="201"/>
      <c r="B62" s="231"/>
      <c r="C62" s="235"/>
      <c r="D62" s="236"/>
      <c r="E62" s="237"/>
    </row>
    <row r="63" spans="1:5" x14ac:dyDescent="0.2">
      <c r="A63" s="234"/>
      <c r="B63" s="238"/>
      <c r="C63" s="239"/>
      <c r="D63" s="236"/>
      <c r="E63" s="237"/>
    </row>
    <row r="64" spans="1:5" x14ac:dyDescent="0.2">
      <c r="A64" s="234"/>
      <c r="B64" s="238"/>
      <c r="C64" s="240"/>
      <c r="D64" s="239"/>
      <c r="E64" s="241"/>
    </row>
    <row r="65" spans="1:5" x14ac:dyDescent="0.2">
      <c r="A65" s="242"/>
      <c r="B65" s="243"/>
      <c r="C65" s="240"/>
      <c r="D65" s="239"/>
      <c r="E65" s="241"/>
    </row>
    <row r="66" spans="1:5" x14ac:dyDescent="0.2">
      <c r="A66" s="244"/>
      <c r="B66" s="238"/>
      <c r="C66" s="239"/>
      <c r="D66" s="239"/>
      <c r="E66" s="241"/>
    </row>
    <row r="67" spans="1:5" x14ac:dyDescent="0.2">
      <c r="A67" s="245"/>
      <c r="B67" s="246"/>
      <c r="C67" s="247"/>
      <c r="D67" s="240"/>
      <c r="E67" s="241"/>
    </row>
    <row r="68" spans="1:5" x14ac:dyDescent="0.2">
      <c r="A68" s="245"/>
      <c r="B68" s="246"/>
      <c r="C68" s="248"/>
      <c r="D68" s="240"/>
      <c r="E68" s="241"/>
    </row>
    <row r="69" spans="1:5" x14ac:dyDescent="0.2">
      <c r="A69" s="218"/>
      <c r="B69" s="219"/>
      <c r="C69" s="239"/>
      <c r="D69" s="239"/>
      <c r="E69" s="237"/>
    </row>
    <row r="70" spans="1:5" x14ac:dyDescent="0.2">
      <c r="A70" s="218"/>
      <c r="B70" s="219"/>
      <c r="C70" s="239"/>
      <c r="D70" s="240"/>
      <c r="E70" s="241"/>
    </row>
    <row r="71" spans="1:5" x14ac:dyDescent="0.2">
      <c r="A71" s="218"/>
      <c r="B71" s="219"/>
      <c r="C71" s="239"/>
      <c r="D71" s="239"/>
      <c r="E71" s="249"/>
    </row>
    <row r="72" spans="1:5" x14ac:dyDescent="0.2">
      <c r="A72" s="218"/>
      <c r="B72" s="219"/>
      <c r="C72" s="239"/>
      <c r="D72" s="239"/>
      <c r="E72" s="241"/>
    </row>
    <row r="73" spans="1:5" x14ac:dyDescent="0.2">
      <c r="A73" s="218"/>
      <c r="B73" s="219"/>
      <c r="C73" s="239"/>
      <c r="D73" s="239"/>
      <c r="E73" s="241"/>
    </row>
    <row r="74" spans="1:5" x14ac:dyDescent="0.2">
      <c r="A74" s="218"/>
      <c r="B74" s="219"/>
      <c r="C74" s="239"/>
      <c r="D74" s="239"/>
      <c r="E74" s="250"/>
    </row>
    <row r="75" spans="1:5" x14ac:dyDescent="0.2">
      <c r="A75" s="218"/>
      <c r="B75" s="219"/>
      <c r="C75" s="239"/>
      <c r="D75" s="239"/>
      <c r="E75" s="239"/>
    </row>
    <row r="76" spans="1:5" x14ac:dyDescent="0.2">
      <c r="A76" s="218"/>
      <c r="B76" s="219"/>
      <c r="C76" s="239"/>
      <c r="D76" s="239"/>
      <c r="E76" s="239"/>
    </row>
    <row r="77" spans="1:5" x14ac:dyDescent="0.2">
      <c r="A77" s="218"/>
      <c r="B77" s="219"/>
      <c r="C77" s="239"/>
      <c r="D77" s="239"/>
      <c r="E77" s="239"/>
    </row>
    <row r="78" spans="1:5" x14ac:dyDescent="0.2">
      <c r="A78" s="218"/>
      <c r="B78" s="219"/>
      <c r="C78" s="239"/>
      <c r="D78" s="239"/>
      <c r="E78" s="239"/>
    </row>
    <row r="79" spans="1:5" x14ac:dyDescent="0.2">
      <c r="A79" s="218"/>
      <c r="B79" s="219"/>
      <c r="C79" s="239"/>
      <c r="D79" s="239"/>
      <c r="E79" s="239"/>
    </row>
    <row r="80" spans="1:5" x14ac:dyDescent="0.2">
      <c r="A80" s="218"/>
      <c r="B80" s="219"/>
      <c r="C80" s="239"/>
      <c r="D80" s="239"/>
      <c r="E80" s="239"/>
    </row>
    <row r="81" spans="1:5" x14ac:dyDescent="0.2">
      <c r="A81" s="218"/>
      <c r="B81" s="219"/>
      <c r="C81" s="239"/>
      <c r="D81" s="239"/>
      <c r="E81" s="239"/>
    </row>
    <row r="82" spans="1:5" x14ac:dyDescent="0.2">
      <c r="A82" s="218"/>
      <c r="B82" s="219"/>
      <c r="C82" s="239"/>
      <c r="D82" s="239"/>
      <c r="E82" s="239"/>
    </row>
    <row r="83" spans="1:5" x14ac:dyDescent="0.2">
      <c r="A83" s="218"/>
      <c r="B83" s="219"/>
      <c r="C83" s="239"/>
      <c r="D83" s="239"/>
      <c r="E83" s="239"/>
    </row>
    <row r="84" spans="1:5" x14ac:dyDescent="0.2">
      <c r="C84" s="252"/>
      <c r="D84" s="239"/>
      <c r="E84" s="252"/>
    </row>
    <row r="85" spans="1:5" x14ac:dyDescent="0.2">
      <c r="C85" s="202"/>
      <c r="D85" s="239"/>
      <c r="E85" s="252"/>
    </row>
    <row r="86" spans="1:5" x14ac:dyDescent="0.2">
      <c r="C86" s="202"/>
      <c r="D86" s="239"/>
      <c r="E86" s="252"/>
    </row>
    <row r="87" spans="1:5" x14ac:dyDescent="0.2">
      <c r="C87" s="202"/>
      <c r="D87" s="252"/>
      <c r="E87" s="252"/>
    </row>
    <row r="88" spans="1:5" x14ac:dyDescent="0.2">
      <c r="C88" s="202"/>
      <c r="D88" s="202"/>
      <c r="E88" s="252"/>
    </row>
    <row r="89" spans="1:5" x14ac:dyDescent="0.2">
      <c r="C89" s="202"/>
      <c r="D89" s="202"/>
      <c r="E89" s="202"/>
    </row>
    <row r="90" spans="1:5" x14ac:dyDescent="0.2">
      <c r="C90" s="202"/>
      <c r="D90" s="202"/>
      <c r="E90" s="202"/>
    </row>
    <row r="91" spans="1:5" x14ac:dyDescent="0.2">
      <c r="C91" s="202"/>
      <c r="D91" s="202"/>
      <c r="E91" s="202"/>
    </row>
    <row r="92" spans="1:5" x14ac:dyDescent="0.2">
      <c r="C92" s="202"/>
      <c r="D92" s="202"/>
      <c r="E92" s="202"/>
    </row>
    <row r="93" spans="1:5" x14ac:dyDescent="0.2">
      <c r="C93" s="202"/>
      <c r="D93" s="202"/>
      <c r="E93" s="202"/>
    </row>
    <row r="94" spans="1:5" x14ac:dyDescent="0.2">
      <c r="C94" s="202"/>
      <c r="D94" s="202"/>
      <c r="E94" s="202"/>
    </row>
    <row r="95" spans="1:5" x14ac:dyDescent="0.2">
      <c r="C95" s="202"/>
      <c r="D95" s="202"/>
      <c r="E95" s="202"/>
    </row>
    <row r="96" spans="1:5" x14ac:dyDescent="0.2">
      <c r="C96" s="202"/>
      <c r="D96" s="202"/>
      <c r="E96" s="202"/>
    </row>
    <row r="97" spans="3:5" x14ac:dyDescent="0.2">
      <c r="C97" s="202"/>
      <c r="D97" s="202"/>
      <c r="E97" s="202"/>
    </row>
    <row r="98" spans="3:5" x14ac:dyDescent="0.2">
      <c r="C98" s="202"/>
      <c r="D98" s="202"/>
      <c r="E98" s="202"/>
    </row>
    <row r="99" spans="3:5" x14ac:dyDescent="0.2">
      <c r="C99" s="202"/>
      <c r="D99" s="202"/>
      <c r="E99" s="202"/>
    </row>
    <row r="100" spans="3:5" x14ac:dyDescent="0.2">
      <c r="C100" s="202"/>
      <c r="D100" s="202"/>
      <c r="E100" s="202"/>
    </row>
    <row r="101" spans="3:5" x14ac:dyDescent="0.2">
      <c r="C101" s="202"/>
      <c r="D101" s="202"/>
      <c r="E101" s="202"/>
    </row>
    <row r="102" spans="3:5" x14ac:dyDescent="0.2">
      <c r="C102" s="202"/>
      <c r="D102" s="202"/>
      <c r="E102" s="202"/>
    </row>
    <row r="103" spans="3:5" x14ac:dyDescent="0.2">
      <c r="C103" s="202"/>
      <c r="D103" s="202"/>
      <c r="E103" s="202"/>
    </row>
    <row r="104" spans="3:5" x14ac:dyDescent="0.2">
      <c r="C104" s="202"/>
      <c r="D104" s="202"/>
      <c r="E104" s="202"/>
    </row>
    <row r="105" spans="3:5" x14ac:dyDescent="0.2">
      <c r="C105" s="202"/>
      <c r="D105" s="202"/>
      <c r="E105" s="202"/>
    </row>
    <row r="106" spans="3:5" x14ac:dyDescent="0.2">
      <c r="C106" s="202"/>
      <c r="D106" s="202"/>
      <c r="E106" s="202"/>
    </row>
    <row r="107" spans="3:5" x14ac:dyDescent="0.2">
      <c r="C107" s="202"/>
      <c r="D107" s="202"/>
      <c r="E107" s="202"/>
    </row>
    <row r="108" spans="3:5" x14ac:dyDescent="0.2">
      <c r="C108" s="202"/>
      <c r="D108" s="202"/>
      <c r="E108" s="202"/>
    </row>
    <row r="109" spans="3:5" x14ac:dyDescent="0.2">
      <c r="C109" s="202"/>
      <c r="D109" s="202"/>
      <c r="E109" s="202"/>
    </row>
    <row r="110" spans="3:5" x14ac:dyDescent="0.2">
      <c r="C110" s="202"/>
      <c r="D110" s="202"/>
      <c r="E110" s="202"/>
    </row>
    <row r="111" spans="3:5" x14ac:dyDescent="0.2">
      <c r="C111" s="202"/>
      <c r="D111" s="202"/>
      <c r="E111" s="202"/>
    </row>
    <row r="112" spans="3:5" x14ac:dyDescent="0.2">
      <c r="C112" s="202"/>
      <c r="D112" s="202"/>
      <c r="E112" s="202"/>
    </row>
    <row r="113" spans="3:5" x14ac:dyDescent="0.2">
      <c r="C113" s="202"/>
      <c r="D113" s="202"/>
      <c r="E113" s="202"/>
    </row>
    <row r="114" spans="3:5" x14ac:dyDescent="0.2">
      <c r="C114" s="202"/>
      <c r="D114" s="202"/>
      <c r="E114" s="202"/>
    </row>
    <row r="115" spans="3:5" x14ac:dyDescent="0.2">
      <c r="C115" s="202"/>
      <c r="D115" s="202"/>
      <c r="E115" s="202"/>
    </row>
    <row r="116" spans="3:5" x14ac:dyDescent="0.2">
      <c r="C116" s="202"/>
      <c r="D116" s="202"/>
      <c r="E116" s="202"/>
    </row>
    <row r="117" spans="3:5" x14ac:dyDescent="0.2">
      <c r="D117" s="202"/>
      <c r="E117" s="202"/>
    </row>
    <row r="118" spans="3:5" x14ac:dyDescent="0.2">
      <c r="D118" s="202"/>
      <c r="E118" s="202"/>
    </row>
    <row r="119" spans="3:5" x14ac:dyDescent="0.2">
      <c r="D119" s="202"/>
      <c r="E119" s="202"/>
    </row>
    <row r="120" spans="3:5" x14ac:dyDescent="0.2">
      <c r="E120" s="202"/>
    </row>
  </sheetData>
  <mergeCells count="4">
    <mergeCell ref="A1:D1"/>
    <mergeCell ref="A3:D3"/>
    <mergeCell ref="A5:D5"/>
    <mergeCell ref="C7:D7"/>
  </mergeCells>
  <printOptions horizontalCentered="1"/>
  <pageMargins left="0.74803149606299213" right="0.74803149606299213" top="0.19685039370078741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</sheetPr>
  <dimension ref="A1:R51"/>
  <sheetViews>
    <sheetView zoomScaleNormal="100" workbookViewId="0">
      <selection activeCell="H1" sqref="H1"/>
    </sheetView>
  </sheetViews>
  <sheetFormatPr defaultColWidth="9.140625" defaultRowHeight="12.75" x14ac:dyDescent="0.2"/>
  <cols>
    <col min="1" max="1" width="7" style="267" customWidth="1"/>
    <col min="2" max="2" width="35.140625" style="202" customWidth="1"/>
    <col min="3" max="3" width="16.5703125" style="202" customWidth="1"/>
    <col min="4" max="4" width="13.42578125" style="202" customWidth="1"/>
    <col min="5" max="16384" width="9.140625" style="202"/>
  </cols>
  <sheetData>
    <row r="1" spans="1:18" s="188" customFormat="1" ht="27.75" customHeight="1" x14ac:dyDescent="0.2">
      <c r="A1" s="662"/>
      <c r="B1" s="663"/>
      <c r="C1" s="663"/>
      <c r="D1" s="663"/>
      <c r="E1" s="186"/>
      <c r="F1" s="186"/>
      <c r="G1" s="186"/>
      <c r="H1" s="186" t="s">
        <v>97</v>
      </c>
      <c r="I1" s="186"/>
      <c r="J1" s="187"/>
      <c r="K1" s="187"/>
      <c r="L1" s="187"/>
      <c r="M1" s="187"/>
      <c r="N1" s="187"/>
      <c r="O1" s="187"/>
      <c r="P1" s="187"/>
      <c r="Q1" s="187"/>
      <c r="R1" s="187"/>
    </row>
    <row r="2" spans="1:18" s="188" customFormat="1" ht="12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188" customFormat="1" ht="28.5" customHeight="1" x14ac:dyDescent="0.2">
      <c r="A3" s="668" t="s">
        <v>522</v>
      </c>
      <c r="B3" s="669"/>
      <c r="C3" s="669"/>
      <c r="D3" s="669"/>
      <c r="E3" s="191"/>
      <c r="F3" s="191"/>
      <c r="G3" s="191"/>
      <c r="H3" s="191"/>
      <c r="I3" s="191"/>
      <c r="J3" s="187"/>
      <c r="K3" s="187"/>
      <c r="L3" s="187"/>
      <c r="M3" s="187"/>
      <c r="N3" s="187"/>
      <c r="O3" s="187"/>
      <c r="P3" s="187"/>
      <c r="Q3" s="187"/>
      <c r="R3" s="187"/>
    </row>
    <row r="4" spans="1:18" s="188" customFormat="1" ht="12" x14ac:dyDescent="0.2">
      <c r="A4" s="192"/>
      <c r="B4" s="193"/>
      <c r="C4" s="193"/>
      <c r="D4" s="193"/>
      <c r="E4" s="193"/>
      <c r="F4" s="193"/>
      <c r="G4" s="193"/>
      <c r="H4" s="193"/>
      <c r="I4" s="193"/>
      <c r="J4" s="194"/>
      <c r="K4" s="190"/>
      <c r="L4" s="190"/>
      <c r="M4" s="190"/>
      <c r="N4" s="190"/>
      <c r="O4" s="190"/>
      <c r="P4" s="190"/>
      <c r="Q4" s="190"/>
      <c r="R4" s="190"/>
    </row>
    <row r="5" spans="1:18" s="188" customFormat="1" ht="33" customHeight="1" x14ac:dyDescent="0.25">
      <c r="A5" s="664" t="s">
        <v>427</v>
      </c>
      <c r="B5" s="665"/>
      <c r="C5" s="665"/>
      <c r="D5" s="665"/>
      <c r="E5" s="195"/>
      <c r="F5" s="195"/>
      <c r="G5" s="195"/>
      <c r="H5" s="195"/>
      <c r="I5" s="195"/>
      <c r="J5" s="196"/>
      <c r="K5" s="196"/>
      <c r="L5" s="196"/>
      <c r="M5" s="196"/>
      <c r="N5" s="196"/>
      <c r="O5" s="196"/>
      <c r="P5" s="196"/>
      <c r="Q5" s="196"/>
      <c r="R5" s="196"/>
    </row>
    <row r="6" spans="1:18" s="188" customFormat="1" ht="12" x14ac:dyDescent="0.2">
      <c r="A6" s="192"/>
      <c r="B6" s="193"/>
      <c r="C6" s="193"/>
      <c r="D6" s="193"/>
      <c r="E6" s="193"/>
      <c r="F6" s="193"/>
      <c r="G6" s="193"/>
      <c r="H6" s="193"/>
      <c r="I6" s="193"/>
      <c r="J6" s="194"/>
      <c r="K6" s="190"/>
      <c r="L6" s="190"/>
      <c r="M6" s="190"/>
      <c r="N6" s="190"/>
      <c r="O6" s="190"/>
      <c r="P6" s="190"/>
      <c r="Q6" s="190"/>
      <c r="R6" s="190"/>
    </row>
    <row r="7" spans="1:18" s="188" customFormat="1" ht="13.5" thickBot="1" x14ac:dyDescent="0.25">
      <c r="A7" s="197"/>
      <c r="B7" s="197"/>
      <c r="C7" s="657" t="s">
        <v>417</v>
      </c>
      <c r="D7" s="657"/>
      <c r="E7" s="197"/>
      <c r="F7" s="197"/>
      <c r="G7" s="197"/>
      <c r="H7" s="197"/>
      <c r="I7" s="187"/>
      <c r="J7" s="187"/>
      <c r="K7" s="187"/>
      <c r="L7" s="187"/>
      <c r="M7" s="187"/>
      <c r="N7" s="187"/>
      <c r="O7" s="187"/>
      <c r="P7" s="187"/>
      <c r="Q7" s="187"/>
      <c r="R7" s="187"/>
    </row>
    <row r="8" spans="1:18" s="188" customFormat="1" x14ac:dyDescent="0.2">
      <c r="A8" s="576" t="s">
        <v>53</v>
      </c>
      <c r="B8" s="577" t="s">
        <v>60</v>
      </c>
      <c r="C8" s="577" t="s">
        <v>54</v>
      </c>
      <c r="D8" s="578" t="s">
        <v>55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1:18" ht="15.75" x14ac:dyDescent="0.25">
      <c r="A9" s="579" t="s">
        <v>262</v>
      </c>
      <c r="B9" s="462" t="s">
        <v>263</v>
      </c>
      <c r="C9" s="463" t="s">
        <v>264</v>
      </c>
      <c r="D9" s="580" t="s">
        <v>261</v>
      </c>
    </row>
    <row r="10" spans="1:18" ht="31.35" customHeight="1" x14ac:dyDescent="0.2">
      <c r="A10" s="581">
        <v>1</v>
      </c>
      <c r="B10" s="253" t="s">
        <v>265</v>
      </c>
      <c r="C10" s="254">
        <f>'3.mellékletPH.bev.'!P8</f>
        <v>122214872</v>
      </c>
      <c r="D10" s="582">
        <f>'6.melléklet.Kiadások.Önk.'!AG54</f>
        <v>128363672</v>
      </c>
    </row>
    <row r="11" spans="1:18" ht="31.35" customHeight="1" x14ac:dyDescent="0.2">
      <c r="A11" s="581">
        <v>2</v>
      </c>
      <c r="B11" s="255" t="s">
        <v>266</v>
      </c>
      <c r="C11" s="256">
        <f>'5. Óvoda bev'!P6</f>
        <v>211650423</v>
      </c>
      <c r="D11" s="582">
        <f>'6.melléklet.Kiadások.Önk.'!AG57</f>
        <v>228425034</v>
      </c>
      <c r="E11" s="257"/>
    </row>
    <row r="12" spans="1:18" ht="31.35" customHeight="1" x14ac:dyDescent="0.2">
      <c r="A12" s="581">
        <v>3</v>
      </c>
      <c r="B12" s="255" t="s">
        <v>267</v>
      </c>
      <c r="C12" s="256">
        <f>'4 ESZI bev'!P18</f>
        <v>228592194</v>
      </c>
      <c r="D12" s="582">
        <f ca="1">'6.melléklet.Kiadások.Önk.'!AG60</f>
        <v>229818494</v>
      </c>
      <c r="E12" s="257"/>
    </row>
    <row r="13" spans="1:18" ht="16.5" thickBot="1" x14ac:dyDescent="0.3">
      <c r="A13" s="349"/>
      <c r="B13" s="350" t="s">
        <v>63</v>
      </c>
      <c r="C13" s="351">
        <f>C10+C11+C12</f>
        <v>562457489</v>
      </c>
      <c r="D13" s="352">
        <f ca="1">D10+D11+D12</f>
        <v>586607200</v>
      </c>
      <c r="E13" s="257"/>
    </row>
    <row r="14" spans="1:18" ht="15.75" x14ac:dyDescent="0.25">
      <c r="A14" s="258"/>
      <c r="B14" s="259"/>
      <c r="C14" s="260"/>
    </row>
    <row r="15" spans="1:18" x14ac:dyDescent="0.2">
      <c r="A15" s="261"/>
      <c r="B15" s="262"/>
      <c r="C15" s="260"/>
      <c r="E15" s="257"/>
    </row>
    <row r="16" spans="1:18" x14ac:dyDescent="0.2">
      <c r="A16" s="261"/>
      <c r="B16" s="262"/>
      <c r="C16" s="260"/>
    </row>
    <row r="17" spans="1:3" x14ac:dyDescent="0.2">
      <c r="A17" s="261"/>
      <c r="B17" s="263"/>
      <c r="C17" s="260"/>
    </row>
    <row r="18" spans="1:3" x14ac:dyDescent="0.2">
      <c r="A18" s="264"/>
      <c r="B18" s="265"/>
      <c r="C18" s="260"/>
    </row>
    <row r="19" spans="1:3" x14ac:dyDescent="0.2">
      <c r="A19" s="261"/>
      <c r="C19" s="260"/>
    </row>
    <row r="20" spans="1:3" x14ac:dyDescent="0.2">
      <c r="A20" s="261"/>
      <c r="B20" s="263"/>
    </row>
    <row r="21" spans="1:3" x14ac:dyDescent="0.2">
      <c r="A21" s="261"/>
      <c r="B21" s="263"/>
      <c r="C21" s="260"/>
    </row>
    <row r="22" spans="1:3" x14ac:dyDescent="0.2">
      <c r="A22" s="261"/>
      <c r="B22" s="263"/>
    </row>
    <row r="23" spans="1:3" x14ac:dyDescent="0.2">
      <c r="A23" s="261"/>
      <c r="B23" s="263"/>
      <c r="C23" s="260"/>
    </row>
    <row r="24" spans="1:3" x14ac:dyDescent="0.2">
      <c r="A24" s="261"/>
      <c r="B24" s="263"/>
    </row>
    <row r="25" spans="1:3" x14ac:dyDescent="0.2">
      <c r="A25" s="261"/>
      <c r="B25" s="263"/>
    </row>
    <row r="26" spans="1:3" x14ac:dyDescent="0.2">
      <c r="A26" s="261"/>
      <c r="B26" s="263"/>
    </row>
    <row r="27" spans="1:3" x14ac:dyDescent="0.2">
      <c r="A27" s="261"/>
      <c r="B27" s="263"/>
    </row>
    <row r="28" spans="1:3" x14ac:dyDescent="0.2">
      <c r="A28" s="261"/>
      <c r="B28" s="263"/>
    </row>
    <row r="29" spans="1:3" x14ac:dyDescent="0.2">
      <c r="A29" s="261"/>
      <c r="B29" s="263"/>
    </row>
    <row r="30" spans="1:3" x14ac:dyDescent="0.2">
      <c r="A30" s="261"/>
      <c r="B30" s="262"/>
    </row>
    <row r="31" spans="1:3" x14ac:dyDescent="0.2">
      <c r="A31" s="261"/>
      <c r="B31" s="263"/>
    </row>
    <row r="32" spans="1:3" x14ac:dyDescent="0.2">
      <c r="A32" s="266"/>
      <c r="B32" s="263"/>
    </row>
    <row r="33" spans="1:2" x14ac:dyDescent="0.2">
      <c r="A33" s="266"/>
      <c r="B33" s="263"/>
    </row>
    <row r="34" spans="1:2" x14ac:dyDescent="0.2">
      <c r="A34" s="266"/>
      <c r="B34" s="263"/>
    </row>
    <row r="35" spans="1:2" x14ac:dyDescent="0.2">
      <c r="A35" s="266"/>
      <c r="B35" s="263"/>
    </row>
    <row r="36" spans="1:2" x14ac:dyDescent="0.2">
      <c r="B36" s="263"/>
    </row>
    <row r="37" spans="1:2" x14ac:dyDescent="0.2">
      <c r="B37" s="263"/>
    </row>
    <row r="38" spans="1:2" x14ac:dyDescent="0.2">
      <c r="B38" s="263"/>
    </row>
    <row r="39" spans="1:2" x14ac:dyDescent="0.2">
      <c r="B39" s="263"/>
    </row>
    <row r="40" spans="1:2" x14ac:dyDescent="0.2">
      <c r="B40" s="263"/>
    </row>
    <row r="41" spans="1:2" x14ac:dyDescent="0.2">
      <c r="B41" s="263"/>
    </row>
    <row r="42" spans="1:2" x14ac:dyDescent="0.2">
      <c r="B42" s="263"/>
    </row>
    <row r="43" spans="1:2" x14ac:dyDescent="0.2">
      <c r="B43" s="263"/>
    </row>
    <row r="44" spans="1:2" x14ac:dyDescent="0.2">
      <c r="B44" s="263"/>
    </row>
    <row r="45" spans="1:2" x14ac:dyDescent="0.2">
      <c r="B45" s="263"/>
    </row>
    <row r="46" spans="1:2" x14ac:dyDescent="0.2">
      <c r="B46" s="263"/>
    </row>
    <row r="47" spans="1:2" x14ac:dyDescent="0.2">
      <c r="B47" s="263"/>
    </row>
    <row r="48" spans="1:2" x14ac:dyDescent="0.2">
      <c r="B48" s="263"/>
    </row>
    <row r="49" spans="2:2" x14ac:dyDescent="0.2">
      <c r="B49" s="263"/>
    </row>
    <row r="50" spans="2:2" x14ac:dyDescent="0.2">
      <c r="B50" s="263"/>
    </row>
    <row r="51" spans="2:2" x14ac:dyDescent="0.2">
      <c r="B51" s="263"/>
    </row>
  </sheetData>
  <mergeCells count="4">
    <mergeCell ref="A1:D1"/>
    <mergeCell ref="A3:D3"/>
    <mergeCell ref="A5:D5"/>
    <mergeCell ref="C7:D7"/>
  </mergeCells>
  <printOptions horizontalCentered="1"/>
  <pageMargins left="0.74803149606299213" right="1.1417322834645669" top="0.19685039370078741" bottom="0.98425196850393704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</sheetPr>
  <dimension ref="A1:R74"/>
  <sheetViews>
    <sheetView topLeftCell="A4" zoomScaleNormal="100" workbookViewId="0">
      <selection activeCell="D30" sqref="D30"/>
    </sheetView>
  </sheetViews>
  <sheetFormatPr defaultColWidth="9.140625" defaultRowHeight="12.75" x14ac:dyDescent="0.2"/>
  <cols>
    <col min="1" max="1" width="6" style="202" customWidth="1"/>
    <col min="2" max="2" width="55.85546875" style="202" customWidth="1"/>
    <col min="3" max="3" width="12" style="202" customWidth="1"/>
    <col min="4" max="4" width="10.5703125" style="202" customWidth="1"/>
    <col min="5" max="6" width="9.140625" style="202"/>
    <col min="7" max="7" width="22.42578125" style="202" customWidth="1"/>
    <col min="8" max="16384" width="9.140625" style="202"/>
  </cols>
  <sheetData>
    <row r="1" spans="1:18" s="188" customFormat="1" ht="27.75" customHeight="1" x14ac:dyDescent="0.2">
      <c r="A1" s="662"/>
      <c r="B1" s="663"/>
      <c r="C1" s="663"/>
      <c r="D1" s="663"/>
      <c r="E1" s="186"/>
      <c r="F1" s="186"/>
      <c r="G1" s="186"/>
      <c r="H1" s="186"/>
      <c r="I1" s="186"/>
      <c r="J1" s="187"/>
      <c r="K1" s="187"/>
      <c r="L1" s="187"/>
      <c r="M1" s="187"/>
      <c r="N1" s="187"/>
      <c r="O1" s="187"/>
      <c r="P1" s="187"/>
      <c r="Q1" s="187"/>
      <c r="R1" s="187"/>
    </row>
    <row r="2" spans="1:18" s="188" customFormat="1" ht="12" x14ac:dyDescent="0.2">
      <c r="A2" s="189"/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</row>
    <row r="3" spans="1:18" s="188" customFormat="1" ht="28.5" customHeight="1" x14ac:dyDescent="0.2">
      <c r="A3" s="666" t="s">
        <v>523</v>
      </c>
      <c r="B3" s="667"/>
      <c r="C3" s="667"/>
      <c r="D3" s="667"/>
      <c r="E3" s="191"/>
      <c r="F3" s="191"/>
      <c r="G3" s="191"/>
      <c r="H3" s="191"/>
      <c r="I3" s="191"/>
      <c r="J3" s="187"/>
      <c r="K3" s="187"/>
      <c r="L3" s="187"/>
      <c r="M3" s="187"/>
      <c r="N3" s="187"/>
      <c r="O3" s="187"/>
      <c r="P3" s="187"/>
      <c r="Q3" s="187"/>
      <c r="R3" s="187"/>
    </row>
    <row r="4" spans="1:18" s="188" customFormat="1" ht="12" x14ac:dyDescent="0.2">
      <c r="A4" s="192"/>
      <c r="B4" s="193"/>
      <c r="C4" s="193"/>
      <c r="D4" s="193"/>
      <c r="E4" s="193"/>
      <c r="F4" s="193"/>
      <c r="G4" s="193"/>
      <c r="H4" s="193"/>
      <c r="I4" s="193"/>
      <c r="J4" s="194"/>
      <c r="K4" s="190"/>
      <c r="L4" s="190"/>
      <c r="M4" s="190"/>
      <c r="N4" s="190"/>
      <c r="O4" s="190"/>
      <c r="P4" s="190"/>
      <c r="Q4" s="190"/>
      <c r="R4" s="190"/>
    </row>
    <row r="5" spans="1:18" s="188" customFormat="1" ht="33" customHeight="1" x14ac:dyDescent="0.25">
      <c r="A5" s="664" t="s">
        <v>268</v>
      </c>
      <c r="B5" s="665"/>
      <c r="C5" s="665"/>
      <c r="D5" s="665"/>
      <c r="E5" s="195"/>
      <c r="F5" s="195"/>
      <c r="G5" s="195"/>
      <c r="H5" s="195"/>
      <c r="I5" s="195"/>
      <c r="J5" s="196"/>
      <c r="K5" s="196"/>
      <c r="L5" s="196"/>
      <c r="M5" s="196"/>
      <c r="N5" s="196"/>
      <c r="O5" s="196"/>
      <c r="P5" s="196"/>
      <c r="Q5" s="196"/>
      <c r="R5" s="196"/>
    </row>
    <row r="6" spans="1:18" s="188" customFormat="1" ht="12" x14ac:dyDescent="0.2">
      <c r="A6" s="192"/>
      <c r="B6" s="193"/>
      <c r="C6" s="193"/>
      <c r="D6" s="193"/>
      <c r="E6" s="502"/>
      <c r="F6" s="502"/>
      <c r="G6" s="502"/>
      <c r="H6" s="502"/>
      <c r="I6" s="193"/>
      <c r="J6" s="194"/>
      <c r="K6" s="190"/>
      <c r="L6" s="190"/>
      <c r="M6" s="190"/>
      <c r="N6" s="190"/>
      <c r="O6" s="190"/>
      <c r="P6" s="190"/>
      <c r="Q6" s="190"/>
      <c r="R6" s="190"/>
    </row>
    <row r="7" spans="1:18" s="188" customFormat="1" ht="13.5" thickBot="1" x14ac:dyDescent="0.25">
      <c r="A7" s="197"/>
      <c r="B7" s="197"/>
      <c r="C7" s="657" t="s">
        <v>415</v>
      </c>
      <c r="D7" s="65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</row>
    <row r="8" spans="1:18" s="188" customFormat="1" ht="20.25" customHeight="1" thickBot="1" x14ac:dyDescent="0.25">
      <c r="A8" s="504" t="s">
        <v>53</v>
      </c>
      <c r="B8" s="505" t="s">
        <v>60</v>
      </c>
      <c r="C8" s="505" t="s">
        <v>54</v>
      </c>
      <c r="D8" s="506" t="s">
        <v>55</v>
      </c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7"/>
      <c r="R8" s="187"/>
    </row>
    <row r="9" spans="1:18" ht="27.75" customHeight="1" x14ac:dyDescent="0.25">
      <c r="A9" s="464"/>
      <c r="B9" s="465" t="s">
        <v>61</v>
      </c>
      <c r="C9" s="466" t="s">
        <v>421</v>
      </c>
      <c r="D9" s="467" t="s">
        <v>422</v>
      </c>
    </row>
    <row r="10" spans="1:18" x14ac:dyDescent="0.2">
      <c r="A10" s="268" t="s">
        <v>269</v>
      </c>
      <c r="B10" s="269" t="s">
        <v>39</v>
      </c>
      <c r="C10" s="270"/>
      <c r="D10" s="271"/>
    </row>
    <row r="11" spans="1:18" ht="15" customHeight="1" x14ac:dyDescent="0.2">
      <c r="A11" s="468" t="s">
        <v>1</v>
      </c>
      <c r="B11" s="206" t="s">
        <v>270</v>
      </c>
      <c r="C11" s="206"/>
      <c r="D11" s="208"/>
    </row>
    <row r="12" spans="1:18" x14ac:dyDescent="0.2">
      <c r="A12" s="468" t="s">
        <v>3</v>
      </c>
      <c r="B12" s="209" t="s">
        <v>63</v>
      </c>
      <c r="C12" s="209">
        <f>C11</f>
        <v>0</v>
      </c>
      <c r="D12" s="210">
        <f>D11</f>
        <v>0</v>
      </c>
    </row>
    <row r="13" spans="1:18" x14ac:dyDescent="0.2">
      <c r="A13" s="468" t="s">
        <v>4</v>
      </c>
      <c r="B13" s="206" t="s">
        <v>475</v>
      </c>
      <c r="C13" s="206"/>
      <c r="D13" s="208"/>
      <c r="F13" s="204"/>
      <c r="G13" s="205"/>
    </row>
    <row r="14" spans="1:18" x14ac:dyDescent="0.2">
      <c r="A14" s="468" t="s">
        <v>6</v>
      </c>
      <c r="B14" s="272" t="s">
        <v>271</v>
      </c>
      <c r="C14" s="206">
        <f>62335*12</f>
        <v>748020</v>
      </c>
      <c r="D14" s="208">
        <f>C14</f>
        <v>748020</v>
      </c>
      <c r="E14" s="257"/>
      <c r="F14" s="205"/>
      <c r="G14" s="205"/>
    </row>
    <row r="15" spans="1:18" x14ac:dyDescent="0.2">
      <c r="A15" s="468" t="s">
        <v>8</v>
      </c>
      <c r="B15" s="272" t="s">
        <v>272</v>
      </c>
      <c r="C15" s="206">
        <f>306880*12</f>
        <v>3682560</v>
      </c>
      <c r="D15" s="208">
        <f t="shared" ref="D15:D26" si="0">C15</f>
        <v>3682560</v>
      </c>
      <c r="F15" s="205"/>
      <c r="G15" s="205"/>
    </row>
    <row r="16" spans="1:18" x14ac:dyDescent="0.2">
      <c r="A16" s="468" t="s">
        <v>15</v>
      </c>
      <c r="B16" s="272" t="s">
        <v>273</v>
      </c>
      <c r="C16" s="206">
        <f>239750*12</f>
        <v>2877000</v>
      </c>
      <c r="D16" s="208">
        <f t="shared" si="0"/>
        <v>2877000</v>
      </c>
      <c r="F16" s="205"/>
      <c r="G16" s="205"/>
    </row>
    <row r="17" spans="1:7" x14ac:dyDescent="0.2">
      <c r="A17" s="468" t="s">
        <v>17</v>
      </c>
      <c r="B17" s="272" t="s">
        <v>274</v>
      </c>
      <c r="C17" s="206">
        <f>38360*12</f>
        <v>460320</v>
      </c>
      <c r="D17" s="208">
        <f t="shared" si="0"/>
        <v>460320</v>
      </c>
      <c r="F17" s="205"/>
      <c r="G17" s="205"/>
    </row>
    <row r="18" spans="1:7" ht="18" customHeight="1" x14ac:dyDescent="0.2">
      <c r="A18" s="468" t="s">
        <v>18</v>
      </c>
      <c r="B18" s="203" t="s">
        <v>275</v>
      </c>
      <c r="C18" s="206">
        <v>0</v>
      </c>
      <c r="D18" s="208">
        <f t="shared" si="0"/>
        <v>0</v>
      </c>
      <c r="E18" s="220"/>
      <c r="F18" s="212"/>
      <c r="G18" s="205"/>
    </row>
    <row r="19" spans="1:7" x14ac:dyDescent="0.2">
      <c r="A19" s="468" t="s">
        <v>20</v>
      </c>
      <c r="B19" s="272" t="s">
        <v>276</v>
      </c>
      <c r="C19" s="206">
        <v>0</v>
      </c>
      <c r="D19" s="208">
        <f t="shared" si="0"/>
        <v>0</v>
      </c>
      <c r="E19" s="257"/>
      <c r="F19" s="204"/>
      <c r="G19" s="205"/>
    </row>
    <row r="20" spans="1:7" ht="25.5" x14ac:dyDescent="0.2">
      <c r="A20" s="468" t="s">
        <v>21</v>
      </c>
      <c r="B20" s="203" t="s">
        <v>277</v>
      </c>
      <c r="C20" s="206"/>
      <c r="D20" s="208">
        <f t="shared" si="0"/>
        <v>0</v>
      </c>
      <c r="F20" s="273"/>
      <c r="G20" s="220"/>
    </row>
    <row r="21" spans="1:7" ht="25.5" x14ac:dyDescent="0.2">
      <c r="A21" s="468" t="s">
        <v>22</v>
      </c>
      <c r="B21" s="203" t="s">
        <v>278</v>
      </c>
      <c r="C21" s="206">
        <v>2000000</v>
      </c>
      <c r="D21" s="208">
        <f t="shared" si="0"/>
        <v>2000000</v>
      </c>
      <c r="E21" s="257"/>
      <c r="F21" s="273"/>
      <c r="G21" s="220"/>
    </row>
    <row r="22" spans="1:7" x14ac:dyDescent="0.2">
      <c r="A22" s="468" t="s">
        <v>24</v>
      </c>
      <c r="B22" s="272" t="s">
        <v>279</v>
      </c>
      <c r="C22" s="206">
        <v>700000</v>
      </c>
      <c r="D22" s="208">
        <f t="shared" si="0"/>
        <v>700000</v>
      </c>
      <c r="F22" s="273"/>
      <c r="G22" s="220"/>
    </row>
    <row r="23" spans="1:7" x14ac:dyDescent="0.2">
      <c r="A23" s="468" t="s">
        <v>25</v>
      </c>
      <c r="B23" s="272" t="s">
        <v>280</v>
      </c>
      <c r="C23" s="206">
        <v>220800</v>
      </c>
      <c r="D23" s="208">
        <f t="shared" si="0"/>
        <v>220800</v>
      </c>
      <c r="F23" s="273"/>
      <c r="G23" s="220"/>
    </row>
    <row r="24" spans="1:7" x14ac:dyDescent="0.2">
      <c r="A24" s="468" t="s">
        <v>27</v>
      </c>
      <c r="B24" s="272" t="s">
        <v>281</v>
      </c>
      <c r="C24" s="206">
        <v>25006621</v>
      </c>
      <c r="D24" s="208">
        <f t="shared" si="0"/>
        <v>25006621</v>
      </c>
      <c r="F24" s="273"/>
      <c r="G24" s="220"/>
    </row>
    <row r="25" spans="1:7" x14ac:dyDescent="0.2">
      <c r="A25" s="468" t="s">
        <v>29</v>
      </c>
      <c r="B25" s="272" t="s">
        <v>429</v>
      </c>
      <c r="C25" s="206">
        <v>500000</v>
      </c>
      <c r="D25" s="208">
        <f t="shared" si="0"/>
        <v>500000</v>
      </c>
      <c r="F25" s="273"/>
      <c r="G25" s="220"/>
    </row>
    <row r="26" spans="1:7" ht="25.5" customHeight="1" x14ac:dyDescent="0.2">
      <c r="A26" s="468" t="s">
        <v>57</v>
      </c>
      <c r="B26" s="203" t="s">
        <v>282</v>
      </c>
      <c r="C26" s="206">
        <v>100000</v>
      </c>
      <c r="D26" s="208">
        <f t="shared" si="0"/>
        <v>100000</v>
      </c>
      <c r="F26" s="220"/>
      <c r="G26" s="220"/>
    </row>
    <row r="27" spans="1:7" s="276" customFormat="1" x14ac:dyDescent="0.2">
      <c r="A27" s="468" t="s">
        <v>132</v>
      </c>
      <c r="B27" s="209" t="s">
        <v>63</v>
      </c>
      <c r="C27" s="209">
        <f>SUM(C13:C26)</f>
        <v>36295321</v>
      </c>
      <c r="D27" s="210">
        <f>SUM(D14:D26)</f>
        <v>36295321</v>
      </c>
    </row>
    <row r="28" spans="1:7" s="276" customFormat="1" x14ac:dyDescent="0.2">
      <c r="A28" s="468" t="s">
        <v>133</v>
      </c>
      <c r="B28" s="209"/>
      <c r="C28" s="209"/>
      <c r="D28" s="210"/>
    </row>
    <row r="29" spans="1:7" s="276" customFormat="1" x14ac:dyDescent="0.2">
      <c r="A29" s="468" t="s">
        <v>134</v>
      </c>
      <c r="B29" s="209" t="s">
        <v>555</v>
      </c>
      <c r="C29" s="209">
        <f>C30+C31</f>
        <v>0</v>
      </c>
      <c r="D29" s="210">
        <v>7619425</v>
      </c>
    </row>
    <row r="30" spans="1:7" s="276" customFormat="1" x14ac:dyDescent="0.2">
      <c r="A30" s="468" t="s">
        <v>135</v>
      </c>
      <c r="B30" s="206"/>
      <c r="C30" s="209"/>
      <c r="D30" s="208"/>
    </row>
    <row r="31" spans="1:7" s="276" customFormat="1" x14ac:dyDescent="0.2">
      <c r="A31" s="468" t="s">
        <v>136</v>
      </c>
      <c r="B31" s="206"/>
      <c r="C31" s="206"/>
      <c r="D31" s="208"/>
    </row>
    <row r="32" spans="1:7" s="276" customFormat="1" x14ac:dyDescent="0.2">
      <c r="A32" s="468" t="s">
        <v>137</v>
      </c>
      <c r="B32" s="203"/>
      <c r="C32" s="274"/>
      <c r="D32" s="208"/>
    </row>
    <row r="33" spans="1:6" s="276" customFormat="1" ht="15.75" customHeight="1" x14ac:dyDescent="0.2">
      <c r="A33" s="468" t="s">
        <v>138</v>
      </c>
      <c r="B33" s="209" t="s">
        <v>283</v>
      </c>
      <c r="C33" s="209">
        <f>C27+C29+C12</f>
        <v>36295321</v>
      </c>
      <c r="D33" s="210">
        <f>D27+D29+D12</f>
        <v>43914746</v>
      </c>
      <c r="F33" s="277"/>
    </row>
    <row r="34" spans="1:6" s="276" customFormat="1" ht="15.75" customHeight="1" thickBot="1" x14ac:dyDescent="0.25">
      <c r="A34" s="564" t="s">
        <v>139</v>
      </c>
      <c r="B34" s="565"/>
      <c r="C34" s="565"/>
      <c r="D34" s="566"/>
      <c r="F34" s="277"/>
    </row>
    <row r="35" spans="1:6" ht="16.5" customHeight="1" x14ac:dyDescent="0.2">
      <c r="A35" s="567" t="s">
        <v>423</v>
      </c>
      <c r="B35" s="568" t="s">
        <v>284</v>
      </c>
      <c r="C35" s="569"/>
      <c r="D35" s="570"/>
    </row>
    <row r="36" spans="1:6" ht="13.5" thickBot="1" x14ac:dyDescent="0.25">
      <c r="A36" s="278"/>
      <c r="B36" s="213" t="s">
        <v>285</v>
      </c>
      <c r="C36" s="213">
        <f>C33</f>
        <v>36295321</v>
      </c>
      <c r="D36" s="214">
        <f>D33</f>
        <v>43914746</v>
      </c>
    </row>
    <row r="37" spans="1:6" x14ac:dyDescent="0.2">
      <c r="A37" s="220"/>
      <c r="B37" s="220"/>
      <c r="C37" s="220"/>
    </row>
    <row r="38" spans="1:6" x14ac:dyDescent="0.2">
      <c r="A38" s="220"/>
      <c r="B38" s="273"/>
      <c r="C38" s="220"/>
    </row>
    <row r="39" spans="1:6" x14ac:dyDescent="0.2">
      <c r="A39" s="220"/>
      <c r="B39" s="273"/>
      <c r="C39" s="220"/>
    </row>
    <row r="40" spans="1:6" x14ac:dyDescent="0.2">
      <c r="A40" s="220"/>
      <c r="B40" s="273"/>
      <c r="C40" s="220"/>
    </row>
    <row r="41" spans="1:6" x14ac:dyDescent="0.2">
      <c r="A41" s="220"/>
      <c r="B41" s="273"/>
      <c r="C41" s="220"/>
    </row>
    <row r="42" spans="1:6" x14ac:dyDescent="0.2">
      <c r="A42" s="220"/>
      <c r="B42" s="273"/>
      <c r="C42" s="220"/>
    </row>
    <row r="43" spans="1:6" x14ac:dyDescent="0.2">
      <c r="A43" s="220"/>
      <c r="B43" s="222"/>
      <c r="C43" s="222"/>
    </row>
    <row r="44" spans="1:6" x14ac:dyDescent="0.2">
      <c r="A44" s="220"/>
      <c r="C44" s="220"/>
    </row>
    <row r="45" spans="1:6" x14ac:dyDescent="0.2">
      <c r="A45" s="220"/>
      <c r="B45" s="220"/>
      <c r="C45" s="220"/>
    </row>
    <row r="46" spans="1:6" x14ac:dyDescent="0.2">
      <c r="A46" s="222"/>
      <c r="B46" s="222"/>
      <c r="C46" s="222"/>
    </row>
    <row r="47" spans="1:6" x14ac:dyDescent="0.2">
      <c r="A47" s="220"/>
      <c r="B47" s="220"/>
      <c r="C47" s="220"/>
    </row>
    <row r="48" spans="1:6" x14ac:dyDescent="0.2">
      <c r="A48" s="220"/>
      <c r="B48" s="220"/>
      <c r="C48" s="220"/>
    </row>
    <row r="49" spans="1:3" x14ac:dyDescent="0.2">
      <c r="A49" s="220"/>
      <c r="C49" s="220"/>
    </row>
    <row r="50" spans="1:3" hidden="1" x14ac:dyDescent="0.2">
      <c r="A50" s="220"/>
      <c r="B50" s="220"/>
      <c r="C50" s="220"/>
    </row>
    <row r="51" spans="1:3" x14ac:dyDescent="0.2">
      <c r="A51" s="218"/>
      <c r="B51" s="218"/>
      <c r="C51" s="220"/>
    </row>
    <row r="53" spans="1:3" x14ac:dyDescent="0.2">
      <c r="A53" s="218"/>
      <c r="B53" s="218"/>
      <c r="C53" s="218"/>
    </row>
    <row r="54" spans="1:3" x14ac:dyDescent="0.2">
      <c r="A54" s="218"/>
      <c r="B54" s="218"/>
      <c r="C54" s="218"/>
    </row>
    <row r="55" spans="1:3" x14ac:dyDescent="0.2">
      <c r="A55" s="218"/>
      <c r="B55" s="218"/>
      <c r="C55" s="218"/>
    </row>
    <row r="56" spans="1:3" x14ac:dyDescent="0.2">
      <c r="A56" s="218"/>
      <c r="B56" s="218"/>
      <c r="C56" s="279"/>
    </row>
    <row r="57" spans="1:3" x14ac:dyDescent="0.2">
      <c r="A57" s="280"/>
      <c r="B57" s="280"/>
      <c r="C57" s="218"/>
    </row>
    <row r="58" spans="1:3" x14ac:dyDescent="0.2">
      <c r="A58" s="218"/>
      <c r="B58" s="218"/>
      <c r="C58" s="218"/>
    </row>
    <row r="59" spans="1:3" x14ac:dyDescent="0.2">
      <c r="A59" s="281"/>
      <c r="B59" s="282"/>
      <c r="C59" s="281"/>
    </row>
    <row r="60" spans="1:3" x14ac:dyDescent="0.2">
      <c r="A60" s="281"/>
      <c r="B60" s="281"/>
      <c r="C60" s="281"/>
    </row>
    <row r="61" spans="1:3" x14ac:dyDescent="0.2">
      <c r="A61" s="281"/>
      <c r="B61" s="281"/>
      <c r="C61" s="281"/>
    </row>
    <row r="62" spans="1:3" x14ac:dyDescent="0.2">
      <c r="A62" s="281"/>
      <c r="B62" s="281"/>
      <c r="C62" s="281"/>
    </row>
    <row r="63" spans="1:3" x14ac:dyDescent="0.2">
      <c r="A63" s="241"/>
      <c r="B63" s="241"/>
      <c r="C63" s="241"/>
    </row>
    <row r="64" spans="1:3" x14ac:dyDescent="0.2">
      <c r="A64" s="241"/>
      <c r="B64" s="241"/>
      <c r="C64" s="241"/>
    </row>
    <row r="65" spans="1:3" x14ac:dyDescent="0.2">
      <c r="A65" s="241"/>
      <c r="B65" s="241"/>
      <c r="C65" s="241"/>
    </row>
    <row r="66" spans="1:3" x14ac:dyDescent="0.2">
      <c r="A66" s="241"/>
      <c r="B66" s="241"/>
      <c r="C66" s="241"/>
    </row>
    <row r="67" spans="1:3" x14ac:dyDescent="0.2">
      <c r="A67" s="241"/>
      <c r="B67" s="241"/>
      <c r="C67" s="241"/>
    </row>
    <row r="68" spans="1:3" x14ac:dyDescent="0.2">
      <c r="A68" s="241"/>
      <c r="B68" s="241"/>
      <c r="C68" s="241"/>
    </row>
    <row r="69" spans="1:3" x14ac:dyDescent="0.2">
      <c r="A69" s="263"/>
      <c r="B69" s="263"/>
      <c r="C69" s="263"/>
    </row>
    <row r="70" spans="1:3" x14ac:dyDescent="0.2">
      <c r="A70" s="263"/>
      <c r="B70" s="263"/>
      <c r="C70" s="263"/>
    </row>
    <row r="71" spans="1:3" x14ac:dyDescent="0.2">
      <c r="A71" s="263"/>
      <c r="B71" s="263"/>
      <c r="C71" s="263"/>
    </row>
    <row r="72" spans="1:3" x14ac:dyDescent="0.2">
      <c r="A72" s="263"/>
      <c r="B72" s="263"/>
      <c r="C72" s="263"/>
    </row>
    <row r="73" spans="1:3" x14ac:dyDescent="0.2">
      <c r="C73" s="263"/>
    </row>
    <row r="74" spans="1:3" x14ac:dyDescent="0.2">
      <c r="C74" s="263"/>
    </row>
  </sheetData>
  <mergeCells count="4">
    <mergeCell ref="A1:D1"/>
    <mergeCell ref="A3:D3"/>
    <mergeCell ref="A5:D5"/>
    <mergeCell ref="C7:D7"/>
  </mergeCells>
  <printOptions horizontalCentered="1"/>
  <pageMargins left="0.74803149606299213" right="0.15748031496062992" top="0.19685039370078741" bottom="0.98425196850393704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R52"/>
  <sheetViews>
    <sheetView zoomScaleNormal="100" workbookViewId="0">
      <selection activeCell="D23" sqref="D23"/>
    </sheetView>
  </sheetViews>
  <sheetFormatPr defaultColWidth="9.140625" defaultRowHeight="12" x14ac:dyDescent="0.2"/>
  <cols>
    <col min="1" max="1" width="5.7109375" style="316" customWidth="1"/>
    <col min="2" max="2" width="50.28515625" style="310" customWidth="1"/>
    <col min="3" max="3" width="12.7109375" style="306" customWidth="1"/>
    <col min="4" max="4" width="14.5703125" style="188" customWidth="1"/>
    <col min="5" max="16384" width="9.140625" style="289"/>
  </cols>
  <sheetData>
    <row r="1" spans="1:18" s="188" customFormat="1" x14ac:dyDescent="0.2">
      <c r="A1" s="189"/>
      <c r="B1" s="190"/>
      <c r="C1" s="190"/>
      <c r="D1" s="190"/>
    </row>
    <row r="2" spans="1:18" s="188" customFormat="1" ht="28.5" customHeight="1" x14ac:dyDescent="0.2">
      <c r="A2" s="666" t="s">
        <v>526</v>
      </c>
      <c r="B2" s="667"/>
      <c r="C2" s="667"/>
      <c r="D2" s="667"/>
      <c r="E2" s="283"/>
      <c r="F2" s="283"/>
      <c r="G2" s="283"/>
      <c r="H2" s="283"/>
      <c r="I2" s="283"/>
      <c r="J2" s="218"/>
      <c r="K2" s="218"/>
      <c r="L2" s="218"/>
      <c r="M2" s="218"/>
      <c r="N2" s="218"/>
      <c r="O2" s="218"/>
      <c r="P2" s="218"/>
      <c r="Q2" s="218"/>
      <c r="R2" s="218"/>
    </row>
    <row r="3" spans="1:18" s="188" customFormat="1" x14ac:dyDescent="0.2">
      <c r="A3" s="192"/>
      <c r="B3" s="193"/>
      <c r="C3" s="193"/>
      <c r="D3" s="193"/>
      <c r="E3" s="284"/>
      <c r="F3" s="284"/>
      <c r="G3" s="284"/>
      <c r="H3" s="284"/>
      <c r="I3" s="284"/>
      <c r="J3" s="285"/>
    </row>
    <row r="4" spans="1:18" s="188" customFormat="1" ht="33" customHeight="1" x14ac:dyDescent="0.25">
      <c r="A4" s="664" t="s">
        <v>286</v>
      </c>
      <c r="B4" s="665"/>
      <c r="C4" s="665"/>
      <c r="D4" s="665"/>
      <c r="E4" s="286"/>
      <c r="F4" s="286"/>
      <c r="G4" s="286"/>
      <c r="H4" s="286"/>
      <c r="I4" s="286"/>
      <c r="J4" s="287"/>
      <c r="K4" s="287"/>
      <c r="L4" s="287"/>
      <c r="M4" s="287"/>
      <c r="N4" s="287"/>
      <c r="O4" s="287"/>
      <c r="P4" s="287"/>
      <c r="Q4" s="287"/>
      <c r="R4" s="287"/>
    </row>
    <row r="5" spans="1:18" s="188" customFormat="1" x14ac:dyDescent="0.2">
      <c r="A5" s="192"/>
      <c r="B5" s="193"/>
      <c r="C5" s="193"/>
      <c r="D5" s="193"/>
      <c r="E5" s="284"/>
      <c r="F5" s="284"/>
      <c r="G5" s="284"/>
      <c r="H5" s="284"/>
      <c r="I5" s="284"/>
      <c r="J5" s="285"/>
    </row>
    <row r="6" spans="1:18" s="188" customFormat="1" ht="13.5" thickBot="1" x14ac:dyDescent="0.25">
      <c r="A6" s="197"/>
      <c r="B6" s="197"/>
      <c r="C6" s="657" t="s">
        <v>417</v>
      </c>
      <c r="D6" s="657"/>
      <c r="E6" s="288"/>
      <c r="F6" s="288"/>
      <c r="G6" s="288"/>
      <c r="H6" s="28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18" s="188" customFormat="1" ht="12.75" x14ac:dyDescent="0.2">
      <c r="A7" s="576" t="s">
        <v>53</v>
      </c>
      <c r="B7" s="577" t="s">
        <v>60</v>
      </c>
      <c r="C7" s="577" t="s">
        <v>54</v>
      </c>
      <c r="D7" s="578" t="s">
        <v>55</v>
      </c>
      <c r="E7" s="218"/>
      <c r="F7" s="218"/>
      <c r="G7" s="218"/>
      <c r="H7" s="218"/>
      <c r="I7" s="218"/>
      <c r="J7" s="218"/>
      <c r="K7" s="218"/>
      <c r="L7" s="218"/>
      <c r="M7" s="218"/>
      <c r="N7" s="218"/>
      <c r="O7" s="218"/>
      <c r="P7" s="218"/>
      <c r="Q7" s="218"/>
      <c r="R7" s="218"/>
    </row>
    <row r="8" spans="1:18" ht="36" x14ac:dyDescent="0.2">
      <c r="A8" s="573" t="s">
        <v>420</v>
      </c>
      <c r="B8" s="459" t="s">
        <v>287</v>
      </c>
      <c r="C8" s="460" t="s">
        <v>524</v>
      </c>
      <c r="D8" s="587" t="s">
        <v>525</v>
      </c>
    </row>
    <row r="9" spans="1:18" ht="24" x14ac:dyDescent="0.2">
      <c r="A9" s="290">
        <v>1</v>
      </c>
      <c r="B9" s="294" t="s">
        <v>548</v>
      </c>
      <c r="C9" s="292">
        <v>8241290</v>
      </c>
      <c r="D9" s="293">
        <f>C9</f>
        <v>8241290</v>
      </c>
    </row>
    <row r="10" spans="1:18" x14ac:dyDescent="0.2">
      <c r="A10" s="290">
        <v>2</v>
      </c>
      <c r="B10" s="295" t="s">
        <v>288</v>
      </c>
      <c r="C10" s="296">
        <f>SUM(C9:C9)</f>
        <v>8241290</v>
      </c>
      <c r="D10" s="297">
        <f>SUM(D9:D9)</f>
        <v>8241290</v>
      </c>
    </row>
    <row r="11" spans="1:18" x14ac:dyDescent="0.2">
      <c r="A11" s="290">
        <v>3</v>
      </c>
      <c r="B11" s="295"/>
      <c r="C11" s="296"/>
      <c r="D11" s="297"/>
    </row>
    <row r="12" spans="1:18" x14ac:dyDescent="0.2">
      <c r="A12" s="290">
        <v>4</v>
      </c>
      <c r="B12" s="295" t="s">
        <v>289</v>
      </c>
      <c r="C12" s="296">
        <f>144908876+918046</f>
        <v>145826922</v>
      </c>
      <c r="D12" s="297">
        <f>C12</f>
        <v>145826922</v>
      </c>
    </row>
    <row r="13" spans="1:18" x14ac:dyDescent="0.2">
      <c r="A13" s="290">
        <v>5</v>
      </c>
      <c r="B13" s="291"/>
      <c r="C13" s="292"/>
      <c r="D13" s="293"/>
    </row>
    <row r="14" spans="1:18" x14ac:dyDescent="0.2">
      <c r="A14" s="290">
        <v>6</v>
      </c>
      <c r="B14" s="291"/>
      <c r="C14" s="292"/>
      <c r="D14" s="293"/>
    </row>
    <row r="15" spans="1:18" x14ac:dyDescent="0.2">
      <c r="A15" s="290">
        <v>7</v>
      </c>
      <c r="B15" s="291" t="s">
        <v>556</v>
      </c>
      <c r="C15" s="292"/>
      <c r="D15" s="293">
        <v>557998633</v>
      </c>
    </row>
    <row r="16" spans="1:18" x14ac:dyDescent="0.2">
      <c r="A16" s="290">
        <v>8</v>
      </c>
      <c r="B16" s="298" t="s">
        <v>480</v>
      </c>
      <c r="C16" s="292"/>
      <c r="D16" s="293"/>
    </row>
    <row r="17" spans="1:4" x14ac:dyDescent="0.2">
      <c r="A17" s="290">
        <v>9</v>
      </c>
      <c r="B17" s="298" t="s">
        <v>547</v>
      </c>
      <c r="C17" s="292">
        <v>10000000</v>
      </c>
      <c r="D17" s="293">
        <f>C17</f>
        <v>10000000</v>
      </c>
    </row>
    <row r="18" spans="1:4" x14ac:dyDescent="0.2">
      <c r="A18" s="290">
        <v>10</v>
      </c>
      <c r="B18" s="295" t="s">
        <v>290</v>
      </c>
      <c r="C18" s="296">
        <f>SUM(C17:C17)</f>
        <v>10000000</v>
      </c>
      <c r="D18" s="296">
        <f>SUM(D15:D17)</f>
        <v>567998633</v>
      </c>
    </row>
    <row r="19" spans="1:4" x14ac:dyDescent="0.2">
      <c r="A19" s="290">
        <v>11</v>
      </c>
      <c r="B19" s="447"/>
      <c r="C19" s="448"/>
      <c r="D19" s="449"/>
    </row>
    <row r="20" spans="1:4" ht="12.75" thickBot="1" x14ac:dyDescent="0.25">
      <c r="A20" s="290">
        <v>12</v>
      </c>
      <c r="B20" s="299" t="s">
        <v>291</v>
      </c>
      <c r="C20" s="300">
        <f>C18+C10+C12</f>
        <v>164068212</v>
      </c>
      <c r="D20" s="450">
        <f>D18+D10+D12</f>
        <v>722066845</v>
      </c>
    </row>
    <row r="21" spans="1:4" x14ac:dyDescent="0.2">
      <c r="A21" s="301"/>
      <c r="B21" s="302"/>
      <c r="C21" s="303"/>
      <c r="D21" s="304"/>
    </row>
    <row r="22" spans="1:4" x14ac:dyDescent="0.2">
      <c r="A22" s="305"/>
      <c r="B22" s="302"/>
      <c r="C22" s="303"/>
      <c r="D22" s="304"/>
    </row>
    <row r="23" spans="1:4" x14ac:dyDescent="0.2">
      <c r="A23" s="301"/>
      <c r="B23" s="302"/>
      <c r="D23" s="306"/>
    </row>
    <row r="24" spans="1:4" x14ac:dyDescent="0.2">
      <c r="A24" s="301"/>
      <c r="B24" s="302"/>
    </row>
    <row r="25" spans="1:4" x14ac:dyDescent="0.2">
      <c r="A25" s="301"/>
      <c r="B25" s="307"/>
      <c r="C25" s="308"/>
      <c r="D25" s="306"/>
    </row>
    <row r="26" spans="1:4" x14ac:dyDescent="0.2">
      <c r="A26" s="305"/>
      <c r="B26" s="309"/>
      <c r="D26" s="303"/>
    </row>
    <row r="27" spans="1:4" x14ac:dyDescent="0.2">
      <c r="A27" s="305"/>
      <c r="B27" s="309"/>
      <c r="D27" s="303"/>
    </row>
    <row r="28" spans="1:4" x14ac:dyDescent="0.2">
      <c r="A28" s="305"/>
      <c r="B28" s="309"/>
      <c r="D28" s="303"/>
    </row>
    <row r="29" spans="1:4" x14ac:dyDescent="0.2">
      <c r="A29" s="305"/>
      <c r="B29" s="309"/>
      <c r="D29" s="303"/>
    </row>
    <row r="30" spans="1:4" x14ac:dyDescent="0.2">
      <c r="A30" s="305"/>
      <c r="B30" s="309"/>
      <c r="D30" s="303"/>
    </row>
    <row r="31" spans="1:4" x14ac:dyDescent="0.2">
      <c r="A31" s="305"/>
      <c r="D31" s="303"/>
    </row>
    <row r="32" spans="1:4" x14ac:dyDescent="0.2">
      <c r="A32" s="311"/>
      <c r="B32" s="312"/>
      <c r="C32" s="313"/>
      <c r="D32" s="303"/>
    </row>
    <row r="33" spans="1:4" x14ac:dyDescent="0.2">
      <c r="A33" s="305"/>
      <c r="B33" s="309"/>
      <c r="D33" s="303"/>
    </row>
    <row r="34" spans="1:4" x14ac:dyDescent="0.2">
      <c r="A34" s="305"/>
      <c r="B34" s="309"/>
    </row>
    <row r="35" spans="1:4" x14ac:dyDescent="0.2">
      <c r="A35" s="305"/>
      <c r="B35" s="309"/>
      <c r="D35" s="306"/>
    </row>
    <row r="36" spans="1:4" x14ac:dyDescent="0.2">
      <c r="A36" s="305"/>
      <c r="B36" s="309"/>
      <c r="D36" s="304"/>
    </row>
    <row r="37" spans="1:4" x14ac:dyDescent="0.2">
      <c r="A37" s="305"/>
      <c r="D37" s="304"/>
    </row>
    <row r="38" spans="1:4" x14ac:dyDescent="0.2">
      <c r="A38" s="305"/>
      <c r="B38" s="302"/>
      <c r="C38" s="303"/>
      <c r="D38" s="304"/>
    </row>
    <row r="39" spans="1:4" x14ac:dyDescent="0.2">
      <c r="A39" s="305"/>
      <c r="D39" s="314"/>
    </row>
    <row r="40" spans="1:4" x14ac:dyDescent="0.2">
      <c r="A40" s="301"/>
      <c r="B40" s="302"/>
      <c r="C40" s="303"/>
      <c r="D40" s="314"/>
    </row>
    <row r="41" spans="1:4" x14ac:dyDescent="0.2">
      <c r="A41" s="305"/>
      <c r="D41" s="314"/>
    </row>
    <row r="42" spans="1:4" x14ac:dyDescent="0.2">
      <c r="A42" s="305"/>
      <c r="B42" s="302"/>
      <c r="C42" s="303"/>
      <c r="D42" s="314"/>
    </row>
    <row r="43" spans="1:4" x14ac:dyDescent="0.2">
      <c r="A43" s="305"/>
      <c r="D43" s="304"/>
    </row>
    <row r="44" spans="1:4" x14ac:dyDescent="0.2">
      <c r="A44" s="305"/>
      <c r="B44" s="309"/>
      <c r="D44" s="304"/>
    </row>
    <row r="45" spans="1:4" x14ac:dyDescent="0.2">
      <c r="A45" s="305"/>
      <c r="B45" s="302"/>
      <c r="C45" s="303"/>
    </row>
    <row r="46" spans="1:4" x14ac:dyDescent="0.2">
      <c r="A46" s="305"/>
      <c r="D46" s="315"/>
    </row>
    <row r="47" spans="1:4" x14ac:dyDescent="0.2">
      <c r="A47" s="305"/>
    </row>
    <row r="48" spans="1:4" x14ac:dyDescent="0.2">
      <c r="A48" s="305"/>
    </row>
    <row r="49" spans="1:1" x14ac:dyDescent="0.2">
      <c r="A49" s="305"/>
    </row>
    <row r="50" spans="1:1" x14ac:dyDescent="0.2">
      <c r="A50" s="305"/>
    </row>
    <row r="51" spans="1:1" x14ac:dyDescent="0.2">
      <c r="A51" s="305"/>
    </row>
    <row r="52" spans="1:1" x14ac:dyDescent="0.2">
      <c r="A52" s="305"/>
    </row>
  </sheetData>
  <mergeCells count="3">
    <mergeCell ref="A2:D2"/>
    <mergeCell ref="A4:D4"/>
    <mergeCell ref="C6:D6"/>
  </mergeCells>
  <printOptions horizontalCentered="1"/>
  <pageMargins left="0" right="0" top="0.19685039370078741" bottom="0.98425196850393704" header="0.51181102362204722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</sheetPr>
  <dimension ref="A1:R46"/>
  <sheetViews>
    <sheetView topLeftCell="A7" zoomScaleNormal="100" workbookViewId="0">
      <selection activeCell="D43" sqref="D43"/>
    </sheetView>
  </sheetViews>
  <sheetFormatPr defaultColWidth="9.140625" defaultRowHeight="15.75" x14ac:dyDescent="0.25"/>
  <cols>
    <col min="1" max="1" width="5.140625" style="317" customWidth="1"/>
    <col min="2" max="2" width="42.28515625" style="334" customWidth="1"/>
    <col min="3" max="3" width="12.5703125" style="323" customWidth="1"/>
    <col min="4" max="4" width="12.140625" style="323" customWidth="1"/>
    <col min="5" max="5" width="12.28515625" style="323" customWidth="1"/>
    <col min="6" max="6" width="12.7109375" style="323" customWidth="1"/>
    <col min="7" max="16384" width="9.140625" style="317"/>
  </cols>
  <sheetData>
    <row r="1" spans="1:18" s="188" customFormat="1" ht="23.25" customHeight="1" x14ac:dyDescent="0.2">
      <c r="A1" s="662"/>
      <c r="B1" s="663"/>
      <c r="C1" s="663"/>
      <c r="D1" s="663"/>
      <c r="E1" s="663"/>
      <c r="F1" s="663"/>
      <c r="G1" s="219"/>
      <c r="H1" s="219"/>
      <c r="I1" s="219"/>
      <c r="J1" s="218"/>
      <c r="K1" s="218"/>
      <c r="L1" s="218"/>
      <c r="M1" s="218"/>
      <c r="N1" s="218"/>
      <c r="O1" s="218"/>
      <c r="P1" s="218"/>
      <c r="Q1" s="218"/>
      <c r="R1" s="218"/>
    </row>
    <row r="2" spans="1:18" s="188" customFormat="1" ht="11.25" customHeight="1" x14ac:dyDescent="0.2">
      <c r="A2" s="189"/>
      <c r="B2" s="190"/>
      <c r="C2" s="190"/>
      <c r="D2" s="190"/>
    </row>
    <row r="3" spans="1:18" s="188" customFormat="1" ht="16.5" customHeight="1" x14ac:dyDescent="0.2">
      <c r="A3" s="666" t="s">
        <v>527</v>
      </c>
      <c r="B3" s="667"/>
      <c r="C3" s="667"/>
      <c r="D3" s="667"/>
      <c r="E3" s="667"/>
      <c r="F3" s="667"/>
      <c r="G3" s="283"/>
      <c r="H3" s="283"/>
      <c r="I3" s="283"/>
      <c r="J3" s="218"/>
      <c r="K3" s="218"/>
      <c r="L3" s="218"/>
      <c r="M3" s="218"/>
      <c r="N3" s="218"/>
      <c r="O3" s="218"/>
      <c r="P3" s="218"/>
      <c r="Q3" s="218"/>
      <c r="R3" s="218"/>
    </row>
    <row r="4" spans="1:18" s="188" customFormat="1" ht="10.5" customHeight="1" x14ac:dyDescent="0.2">
      <c r="A4" s="192"/>
      <c r="B4" s="193"/>
      <c r="C4" s="193"/>
      <c r="D4" s="193"/>
      <c r="E4" s="284"/>
      <c r="F4" s="284"/>
      <c r="G4" s="284"/>
      <c r="H4" s="284"/>
      <c r="I4" s="284"/>
      <c r="J4" s="285"/>
    </row>
    <row r="5" spans="1:18" s="188" customFormat="1" ht="60" customHeight="1" x14ac:dyDescent="0.25">
      <c r="A5" s="664" t="s">
        <v>528</v>
      </c>
      <c r="B5" s="665"/>
      <c r="C5" s="665"/>
      <c r="D5" s="665"/>
      <c r="E5" s="665"/>
      <c r="F5" s="665"/>
      <c r="G5" s="286"/>
      <c r="H5" s="286"/>
      <c r="I5" s="286"/>
      <c r="J5" s="287"/>
      <c r="K5" s="287"/>
      <c r="L5" s="287"/>
      <c r="M5" s="287"/>
      <c r="N5" s="287"/>
      <c r="O5" s="287"/>
      <c r="P5" s="287"/>
      <c r="Q5" s="287"/>
      <c r="R5" s="287"/>
    </row>
    <row r="6" spans="1:18" s="188" customFormat="1" ht="13.5" thickBot="1" x14ac:dyDescent="0.25">
      <c r="A6" s="657" t="s">
        <v>415</v>
      </c>
      <c r="B6" s="657"/>
      <c r="C6" s="657"/>
      <c r="D6" s="657"/>
      <c r="E6" s="657"/>
      <c r="F6" s="657"/>
      <c r="G6" s="288"/>
      <c r="H6" s="288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18" ht="30.75" customHeight="1" thickBot="1" x14ac:dyDescent="0.3">
      <c r="A7" s="454" t="s">
        <v>420</v>
      </c>
      <c r="B7" s="527" t="s">
        <v>293</v>
      </c>
      <c r="C7" s="527">
        <v>2023</v>
      </c>
      <c r="D7" s="527">
        <v>2024</v>
      </c>
      <c r="E7" s="528">
        <v>2025</v>
      </c>
      <c r="F7" s="529">
        <v>2026</v>
      </c>
    </row>
    <row r="8" spans="1:18" x14ac:dyDescent="0.25">
      <c r="A8" s="457" t="s">
        <v>53</v>
      </c>
      <c r="B8" s="458" t="s">
        <v>60</v>
      </c>
      <c r="C8" s="455" t="s">
        <v>54</v>
      </c>
      <c r="D8" s="455" t="s">
        <v>55</v>
      </c>
      <c r="E8" s="455" t="s">
        <v>56</v>
      </c>
      <c r="F8" s="456" t="s">
        <v>62</v>
      </c>
    </row>
    <row r="9" spans="1:18" x14ac:dyDescent="0.25">
      <c r="A9" s="318"/>
      <c r="B9" s="319" t="s">
        <v>294</v>
      </c>
      <c r="C9" s="451"/>
      <c r="D9" s="452"/>
      <c r="E9" s="452"/>
      <c r="F9" s="453"/>
    </row>
    <row r="10" spans="1:18" x14ac:dyDescent="0.25">
      <c r="A10" s="320">
        <v>1</v>
      </c>
      <c r="B10" s="321" t="s">
        <v>58</v>
      </c>
      <c r="C10" s="206">
        <f>'1.melléklet.Önkormányzat'!C24</f>
        <v>135717500</v>
      </c>
      <c r="D10" s="206">
        <f>C10*1.05</f>
        <v>142503375</v>
      </c>
      <c r="E10" s="206">
        <f t="shared" ref="E10:F10" si="0">D10*1.05</f>
        <v>149628543.75</v>
      </c>
      <c r="F10" s="206">
        <f t="shared" si="0"/>
        <v>157109970.9375</v>
      </c>
    </row>
    <row r="11" spans="1:18" x14ac:dyDescent="0.25">
      <c r="A11" s="320">
        <v>2</v>
      </c>
      <c r="B11" s="321" t="s">
        <v>295</v>
      </c>
      <c r="C11" s="206">
        <f ca="1">'1.melléklet.Önkormányzat'!C30</f>
        <v>163529762</v>
      </c>
      <c r="D11" s="206">
        <f t="shared" ref="D11:F20" ca="1" si="1">C11*1.05</f>
        <v>171706250.09999999</v>
      </c>
      <c r="E11" s="206">
        <f t="shared" ca="1" si="1"/>
        <v>180291562.60499999</v>
      </c>
      <c r="F11" s="208">
        <f t="shared" ca="1" si="1"/>
        <v>189306140.73525</v>
      </c>
    </row>
    <row r="12" spans="1:18" ht="31.5" x14ac:dyDescent="0.25">
      <c r="A12" s="320">
        <v>3</v>
      </c>
      <c r="B12" s="255" t="s">
        <v>296</v>
      </c>
      <c r="C12" s="206">
        <f>'1.melléklet.Önkormányzat'!C32</f>
        <v>0</v>
      </c>
      <c r="D12" s="206"/>
      <c r="E12" s="206"/>
      <c r="F12" s="208"/>
    </row>
    <row r="13" spans="1:18" ht="30.75" customHeight="1" x14ac:dyDescent="0.25">
      <c r="A13" s="320">
        <v>4</v>
      </c>
      <c r="B13" s="321" t="s">
        <v>71</v>
      </c>
      <c r="C13" s="206">
        <f>'1.melléklet.Önkormányzat'!C16+'1.melléklet.Önkormányzat'!C8</f>
        <v>730551558</v>
      </c>
      <c r="D13" s="206">
        <f t="shared" si="1"/>
        <v>767079135.89999998</v>
      </c>
      <c r="E13" s="206">
        <f t="shared" si="1"/>
        <v>805433092.69500005</v>
      </c>
      <c r="F13" s="208">
        <f t="shared" si="1"/>
        <v>845704747.32975006</v>
      </c>
    </row>
    <row r="14" spans="1:18" x14ac:dyDescent="0.25">
      <c r="A14" s="320">
        <v>5</v>
      </c>
      <c r="B14" s="322" t="s">
        <v>297</v>
      </c>
      <c r="C14" s="209">
        <f ca="1">SUM(C10:C13)</f>
        <v>1029798820</v>
      </c>
      <c r="D14" s="209">
        <f t="shared" ca="1" si="1"/>
        <v>1081288761</v>
      </c>
      <c r="E14" s="209">
        <f t="shared" ca="1" si="1"/>
        <v>1135353199.05</v>
      </c>
      <c r="F14" s="210">
        <f t="shared" ca="1" si="1"/>
        <v>1192120859.0025001</v>
      </c>
    </row>
    <row r="15" spans="1:18" x14ac:dyDescent="0.25">
      <c r="A15" s="320">
        <v>6</v>
      </c>
      <c r="B15" s="321" t="s">
        <v>36</v>
      </c>
      <c r="C15" s="206">
        <f>'1.melléklet.Önkormányzat'!C50</f>
        <v>505127115</v>
      </c>
      <c r="D15" s="206">
        <f t="shared" si="1"/>
        <v>530383470.75</v>
      </c>
      <c r="E15" s="206">
        <f t="shared" si="1"/>
        <v>556902644.28750002</v>
      </c>
      <c r="F15" s="208">
        <f t="shared" si="1"/>
        <v>584747776.50187504</v>
      </c>
    </row>
    <row r="16" spans="1:18" ht="30" customHeight="1" x14ac:dyDescent="0.25">
      <c r="A16" s="320">
        <v>7</v>
      </c>
      <c r="B16" s="321" t="s">
        <v>298</v>
      </c>
      <c r="C16" s="206">
        <f>'1.melléklet.Önkormányzat'!C51</f>
        <v>60201125</v>
      </c>
      <c r="D16" s="206">
        <f t="shared" si="1"/>
        <v>63211181.25</v>
      </c>
      <c r="E16" s="206">
        <f t="shared" si="1"/>
        <v>66371740.3125</v>
      </c>
      <c r="F16" s="208">
        <f t="shared" si="1"/>
        <v>69690327.328125</v>
      </c>
    </row>
    <row r="17" spans="1:8" x14ac:dyDescent="0.25">
      <c r="A17" s="320">
        <v>8</v>
      </c>
      <c r="B17" s="321" t="s">
        <v>37</v>
      </c>
      <c r="C17" s="206">
        <f>'1.melléklet.Önkormányzat'!C52</f>
        <v>471628025</v>
      </c>
      <c r="D17" s="206">
        <f t="shared" si="1"/>
        <v>495209426.25</v>
      </c>
      <c r="E17" s="206">
        <f t="shared" si="1"/>
        <v>519969897.5625</v>
      </c>
      <c r="F17" s="208">
        <f t="shared" si="1"/>
        <v>545968392.44062507</v>
      </c>
    </row>
    <row r="18" spans="1:8" x14ac:dyDescent="0.25">
      <c r="A18" s="320">
        <v>9</v>
      </c>
      <c r="B18" s="321" t="s">
        <v>38</v>
      </c>
      <c r="C18" s="206">
        <f>'1.melléklet.Önkormányzat'!C53</f>
        <v>23567530</v>
      </c>
      <c r="D18" s="206">
        <f t="shared" si="1"/>
        <v>24745906.5</v>
      </c>
      <c r="E18" s="206">
        <f t="shared" si="1"/>
        <v>25983201.824999999</v>
      </c>
      <c r="F18" s="208">
        <f t="shared" si="1"/>
        <v>27282361.916250002</v>
      </c>
    </row>
    <row r="19" spans="1:8" x14ac:dyDescent="0.25">
      <c r="A19" s="320">
        <v>10</v>
      </c>
      <c r="B19" s="321" t="s">
        <v>39</v>
      </c>
      <c r="C19" s="206">
        <f>'1.melléklet.Önkormányzat'!C54</f>
        <v>36295321</v>
      </c>
      <c r="D19" s="206">
        <f t="shared" si="1"/>
        <v>38110087.050000004</v>
      </c>
      <c r="E19" s="206">
        <f t="shared" si="1"/>
        <v>40015591.402500004</v>
      </c>
      <c r="F19" s="208">
        <f t="shared" si="1"/>
        <v>42016370.972625002</v>
      </c>
    </row>
    <row r="20" spans="1:8" x14ac:dyDescent="0.25">
      <c r="A20" s="320">
        <v>11</v>
      </c>
      <c r="B20" s="321" t="s">
        <v>40</v>
      </c>
      <c r="C20" s="206">
        <f>'14.melléklet.ált.,céltartalék'!C10+'14.melléklet.ált.,céltartalék'!C12</f>
        <v>154068212</v>
      </c>
      <c r="D20" s="206">
        <f t="shared" si="1"/>
        <v>161771622.59999999</v>
      </c>
      <c r="E20" s="206">
        <f t="shared" si="1"/>
        <v>169860203.72999999</v>
      </c>
      <c r="F20" s="208">
        <f t="shared" si="1"/>
        <v>178353213.9165</v>
      </c>
    </row>
    <row r="21" spans="1:8" x14ac:dyDescent="0.25">
      <c r="A21" s="320">
        <v>12</v>
      </c>
      <c r="B21" s="322" t="s">
        <v>299</v>
      </c>
      <c r="C21" s="209">
        <f>SUM(C15:C20)</f>
        <v>1250887328</v>
      </c>
      <c r="D21" s="209">
        <f>SUM(D15:D20)</f>
        <v>1313431694.3999999</v>
      </c>
      <c r="E21" s="209">
        <f>SUM(E15:E20)</f>
        <v>1379103279.1199999</v>
      </c>
      <c r="F21" s="210">
        <f>SUM(F15:F20)</f>
        <v>1448058443.0760002</v>
      </c>
    </row>
    <row r="22" spans="1:8" x14ac:dyDescent="0.25">
      <c r="A22" s="320">
        <v>13</v>
      </c>
      <c r="B22" s="322" t="s">
        <v>300</v>
      </c>
      <c r="C22" s="206">
        <f ca="1">C14-C21</f>
        <v>-221088508</v>
      </c>
      <c r="D22" s="206">
        <f ca="1">D14-D21</f>
        <v>-232142933.39999986</v>
      </c>
      <c r="E22" s="206">
        <f ca="1">E14-E21</f>
        <v>-243750080.06999993</v>
      </c>
      <c r="F22" s="208">
        <f ca="1">F14-F21</f>
        <v>-255937584.07350016</v>
      </c>
      <c r="H22" s="323"/>
    </row>
    <row r="23" spans="1:8" ht="34.5" customHeight="1" x14ac:dyDescent="0.25">
      <c r="A23" s="320">
        <v>14</v>
      </c>
      <c r="B23" s="322" t="s">
        <v>301</v>
      </c>
      <c r="C23" s="206">
        <f ca="1">(C22)*-1</f>
        <v>221088508</v>
      </c>
      <c r="D23" s="206">
        <f ca="1">(D22)*-1</f>
        <v>232142933.39999986</v>
      </c>
      <c r="E23" s="206">
        <f ca="1">(E22)*-1</f>
        <v>243750080.06999993</v>
      </c>
      <c r="F23" s="208">
        <f ca="1">(F22)*-1</f>
        <v>255937584.07350016</v>
      </c>
    </row>
    <row r="24" spans="1:8" ht="19.5" customHeight="1" x14ac:dyDescent="0.25">
      <c r="A24" s="320"/>
      <c r="B24" s="324" t="s">
        <v>302</v>
      </c>
      <c r="C24" s="206"/>
      <c r="D24" s="206"/>
      <c r="E24" s="206"/>
      <c r="F24" s="208"/>
    </row>
    <row r="25" spans="1:8" x14ac:dyDescent="0.25">
      <c r="A25" s="320">
        <v>15</v>
      </c>
      <c r="B25" s="321" t="s">
        <v>16</v>
      </c>
      <c r="C25" s="206">
        <f>'1.melléklet.Önkormányzat'!C31</f>
        <v>10887000</v>
      </c>
      <c r="D25" s="206">
        <v>0</v>
      </c>
      <c r="E25" s="206">
        <v>0</v>
      </c>
      <c r="F25" s="208">
        <v>0</v>
      </c>
    </row>
    <row r="26" spans="1:8" ht="31.5" customHeight="1" x14ac:dyDescent="0.25">
      <c r="A26" s="320">
        <v>16</v>
      </c>
      <c r="B26" s="325" t="s">
        <v>303</v>
      </c>
      <c r="C26" s="206">
        <f>'1.melléklet.Önkormányzat'!C22</f>
        <v>2082429878</v>
      </c>
      <c r="D26" s="206">
        <f t="shared" ref="D26:F27" si="2">C26*1.05</f>
        <v>2186551371.9000001</v>
      </c>
      <c r="E26" s="206">
        <f t="shared" si="2"/>
        <v>2295878940.4950004</v>
      </c>
      <c r="F26" s="208">
        <f t="shared" si="2"/>
        <v>2410672887.5197506</v>
      </c>
    </row>
    <row r="27" spans="1:8" ht="30.75" customHeight="1" x14ac:dyDescent="0.25">
      <c r="A27" s="320">
        <v>17</v>
      </c>
      <c r="B27" s="321" t="s">
        <v>72</v>
      </c>
      <c r="C27" s="206">
        <f>'1.melléklet.Önkormányzat'!C21</f>
        <v>0</v>
      </c>
      <c r="D27" s="206">
        <f t="shared" si="2"/>
        <v>0</v>
      </c>
      <c r="E27" s="206">
        <f t="shared" si="2"/>
        <v>0</v>
      </c>
      <c r="F27" s="208">
        <f t="shared" si="2"/>
        <v>0</v>
      </c>
    </row>
    <row r="28" spans="1:8" ht="31.5" x14ac:dyDescent="0.25">
      <c r="A28" s="320">
        <v>18</v>
      </c>
      <c r="B28" s="322" t="s">
        <v>304</v>
      </c>
      <c r="C28" s="209">
        <f>SUM(C25:C27)</f>
        <v>2093316878</v>
      </c>
      <c r="D28" s="209">
        <f>SUM(D25:D27)</f>
        <v>2186551371.9000001</v>
      </c>
      <c r="E28" s="209">
        <f>SUM(E25:E27)</f>
        <v>2295878940.4950004</v>
      </c>
      <c r="F28" s="210">
        <f>SUM(F25:F27)</f>
        <v>2410672887.5197506</v>
      </c>
    </row>
    <row r="29" spans="1:8" x14ac:dyDescent="0.25">
      <c r="A29" s="320">
        <v>19</v>
      </c>
      <c r="B29" s="321" t="s">
        <v>42</v>
      </c>
      <c r="C29" s="206">
        <f>'1.melléklet.Önkormányzat'!C59</f>
        <v>132551377</v>
      </c>
      <c r="D29" s="206">
        <f t="shared" ref="D29:F33" si="3">C29*1.05</f>
        <v>139178945.84999999</v>
      </c>
      <c r="E29" s="206">
        <f t="shared" si="3"/>
        <v>146137893.14250001</v>
      </c>
      <c r="F29" s="208">
        <f t="shared" si="3"/>
        <v>153444787.79962501</v>
      </c>
    </row>
    <row r="30" spans="1:8" x14ac:dyDescent="0.25">
      <c r="A30" s="320">
        <v>20</v>
      </c>
      <c r="B30" s="321" t="s">
        <v>43</v>
      </c>
      <c r="C30" s="206">
        <f>'1.melléklet.Önkormányzat'!C61</f>
        <v>1967427507</v>
      </c>
      <c r="D30" s="206">
        <f t="shared" si="3"/>
        <v>2065798882.3500001</v>
      </c>
      <c r="E30" s="206">
        <f t="shared" si="3"/>
        <v>2169088826.4675002</v>
      </c>
      <c r="F30" s="208">
        <f t="shared" si="3"/>
        <v>2277543267.7908754</v>
      </c>
    </row>
    <row r="31" spans="1:8" x14ac:dyDescent="0.25">
      <c r="A31" s="320">
        <v>21</v>
      </c>
      <c r="B31" s="321" t="s">
        <v>284</v>
      </c>
      <c r="C31" s="206">
        <f>'1.melléklet.Önkormányzat'!C63</f>
        <v>2400000</v>
      </c>
      <c r="D31" s="206">
        <f t="shared" si="3"/>
        <v>2520000</v>
      </c>
      <c r="E31" s="206">
        <f t="shared" si="3"/>
        <v>2646000</v>
      </c>
      <c r="F31" s="208">
        <f t="shared" si="3"/>
        <v>2778300</v>
      </c>
    </row>
    <row r="32" spans="1:8" x14ac:dyDescent="0.25">
      <c r="A32" s="320">
        <v>22</v>
      </c>
      <c r="B32" s="321" t="s">
        <v>305</v>
      </c>
      <c r="C32" s="206">
        <f>'14.melléklet.ált.,céltartalék'!C18</f>
        <v>10000000</v>
      </c>
      <c r="D32" s="206">
        <f t="shared" si="3"/>
        <v>10500000</v>
      </c>
      <c r="E32" s="206">
        <f t="shared" si="3"/>
        <v>11025000</v>
      </c>
      <c r="F32" s="208">
        <f t="shared" si="3"/>
        <v>11576250</v>
      </c>
    </row>
    <row r="33" spans="1:7" ht="31.5" x14ac:dyDescent="0.25">
      <c r="A33" s="320">
        <v>23</v>
      </c>
      <c r="B33" s="321" t="s">
        <v>306</v>
      </c>
      <c r="C33" s="206">
        <f>'1.melléklet.Önkormányzat'!C67</f>
        <v>25341976</v>
      </c>
      <c r="D33" s="206">
        <f t="shared" si="3"/>
        <v>26609074.800000001</v>
      </c>
      <c r="E33" s="206">
        <f t="shared" si="3"/>
        <v>27939528.540000003</v>
      </c>
      <c r="F33" s="208">
        <f t="shared" si="3"/>
        <v>29336504.967000004</v>
      </c>
    </row>
    <row r="34" spans="1:7" ht="31.5" x14ac:dyDescent="0.25">
      <c r="A34" s="320">
        <v>24</v>
      </c>
      <c r="B34" s="322" t="s">
        <v>307</v>
      </c>
      <c r="C34" s="209">
        <f>SUM(C29:C33)</f>
        <v>2137720860</v>
      </c>
      <c r="D34" s="209">
        <f>SUM(D29:D33)</f>
        <v>2244606903.0000005</v>
      </c>
      <c r="E34" s="209">
        <f>SUM(E29:E33)</f>
        <v>2356837248.1500001</v>
      </c>
      <c r="F34" s="210">
        <f>SUM(F29:F33)</f>
        <v>2474679110.5575004</v>
      </c>
    </row>
    <row r="35" spans="1:7" ht="14.25" customHeight="1" x14ac:dyDescent="0.25">
      <c r="A35" s="320">
        <v>25</v>
      </c>
      <c r="B35" s="322" t="s">
        <v>308</v>
      </c>
      <c r="C35" s="206">
        <f>C28-C34</f>
        <v>-44403982</v>
      </c>
      <c r="D35" s="206">
        <f>D28-D34</f>
        <v>-58055531.100000381</v>
      </c>
      <c r="E35" s="206">
        <f>E28-E34</f>
        <v>-60958307.654999733</v>
      </c>
      <c r="F35" s="208">
        <f>F28-F34</f>
        <v>-64006223.037749767</v>
      </c>
    </row>
    <row r="36" spans="1:7" ht="30" customHeight="1" x14ac:dyDescent="0.25">
      <c r="A36" s="320">
        <v>26</v>
      </c>
      <c r="B36" s="326" t="s">
        <v>309</v>
      </c>
      <c r="C36" s="206">
        <f>(C35)*-1</f>
        <v>44403982</v>
      </c>
      <c r="D36" s="206">
        <f>(D35)*-1</f>
        <v>58055531.100000381</v>
      </c>
      <c r="E36" s="206">
        <f>(E35)*-1</f>
        <v>60958307.654999733</v>
      </c>
      <c r="F36" s="208">
        <f>(F35)*-1</f>
        <v>64006223.037749767</v>
      </c>
    </row>
    <row r="37" spans="1:7" ht="30" customHeight="1" x14ac:dyDescent="0.25">
      <c r="A37" s="320">
        <v>27</v>
      </c>
      <c r="B37" s="326" t="s">
        <v>310</v>
      </c>
      <c r="C37" s="206">
        <v>0</v>
      </c>
      <c r="D37" s="206">
        <v>0</v>
      </c>
      <c r="E37" s="206">
        <v>0</v>
      </c>
      <c r="F37" s="208">
        <v>0</v>
      </c>
    </row>
    <row r="38" spans="1:7" ht="31.5" x14ac:dyDescent="0.25">
      <c r="A38" s="320">
        <v>28</v>
      </c>
      <c r="B38" s="322" t="s">
        <v>311</v>
      </c>
      <c r="C38" s="296">
        <f ca="1">C14+C23+C28+C36</f>
        <v>3388608188</v>
      </c>
      <c r="D38" s="296">
        <f ca="1">D14+D23+D28+D36</f>
        <v>3558038597.4000006</v>
      </c>
      <c r="E38" s="296">
        <f ca="1">E14+E23+E28+E36</f>
        <v>3735940527.27</v>
      </c>
      <c r="F38" s="297">
        <f ca="1">F14+F23+F28+F36</f>
        <v>3922737553.6335006</v>
      </c>
      <c r="G38" s="323"/>
    </row>
    <row r="39" spans="1:7" ht="16.5" thickBot="1" x14ac:dyDescent="0.3">
      <c r="A39" s="327">
        <v>29</v>
      </c>
      <c r="B39" s="328" t="s">
        <v>312</v>
      </c>
      <c r="C39" s="300">
        <f>C21+C34</f>
        <v>3388608188</v>
      </c>
      <c r="D39" s="300">
        <f>D21+D34</f>
        <v>3558038597.4000006</v>
      </c>
      <c r="E39" s="300">
        <f>E21+E34</f>
        <v>3735940527.27</v>
      </c>
      <c r="F39" s="450">
        <f>F21+F34</f>
        <v>3922737553.6335006</v>
      </c>
    </row>
    <row r="40" spans="1:7" x14ac:dyDescent="0.25">
      <c r="B40" s="329"/>
      <c r="C40" s="330"/>
      <c r="D40" s="330"/>
      <c r="E40" s="330"/>
      <c r="F40" s="330"/>
    </row>
    <row r="41" spans="1:7" x14ac:dyDescent="0.25">
      <c r="B41" s="331"/>
      <c r="C41" s="590"/>
      <c r="D41" s="330"/>
      <c r="E41" s="330"/>
      <c r="F41" s="330"/>
    </row>
    <row r="42" spans="1:7" x14ac:dyDescent="0.25">
      <c r="B42" s="329"/>
      <c r="D42" s="330"/>
      <c r="E42" s="330"/>
      <c r="F42" s="330"/>
    </row>
    <row r="43" spans="1:7" x14ac:dyDescent="0.25">
      <c r="B43" s="332"/>
    </row>
    <row r="44" spans="1:7" x14ac:dyDescent="0.25">
      <c r="B44" s="329"/>
      <c r="C44" s="333"/>
    </row>
    <row r="45" spans="1:7" x14ac:dyDescent="0.25">
      <c r="B45" s="329"/>
      <c r="C45" s="333"/>
    </row>
    <row r="46" spans="1:7" x14ac:dyDescent="0.25">
      <c r="B46" s="329"/>
      <c r="C46" s="333"/>
    </row>
  </sheetData>
  <mergeCells count="4">
    <mergeCell ref="A1:F1"/>
    <mergeCell ref="A3:F3"/>
    <mergeCell ref="A5:F5"/>
    <mergeCell ref="A6:F6"/>
  </mergeCells>
  <pageMargins left="0.78740157480314965" right="0.78740157480314965" top="0.19687499999999999" bottom="0.98425196850393704" header="0.51181102362204722" footer="0.51181102362204722"/>
  <pageSetup paperSize="9" scale="90" orientation="portrait" r:id="rId1"/>
  <headerFooter alignWithMargins="0"/>
  <ignoredErrors>
    <ignoredError sqref="D28:F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</sheetPr>
  <dimension ref="A1:R62"/>
  <sheetViews>
    <sheetView view="pageLayout" zoomScale="85" zoomScalePageLayoutView="85" workbookViewId="0">
      <selection activeCell="G10" sqref="G10"/>
    </sheetView>
  </sheetViews>
  <sheetFormatPr defaultColWidth="9.140625" defaultRowHeight="12.75" x14ac:dyDescent="0.2"/>
  <cols>
    <col min="1" max="1" width="5" style="202" customWidth="1"/>
    <col min="2" max="2" width="33.85546875" style="356" customWidth="1"/>
    <col min="3" max="9" width="12.7109375" style="202" customWidth="1"/>
    <col min="10" max="16384" width="9.140625" style="202"/>
  </cols>
  <sheetData>
    <row r="1" spans="1:18" s="188" customFormat="1" ht="27.75" customHeight="1" x14ac:dyDescent="0.2">
      <c r="A1" s="662"/>
      <c r="B1" s="663"/>
      <c r="C1" s="663"/>
      <c r="D1" s="663"/>
      <c r="E1" s="663"/>
      <c r="F1" s="663"/>
      <c r="G1" s="663"/>
      <c r="H1" s="663"/>
      <c r="I1" s="219"/>
      <c r="J1" s="218"/>
      <c r="K1" s="218"/>
      <c r="L1" s="218"/>
      <c r="M1" s="218"/>
      <c r="N1" s="218"/>
      <c r="O1" s="218"/>
      <c r="P1" s="218"/>
      <c r="Q1" s="218"/>
      <c r="R1" s="218"/>
    </row>
    <row r="2" spans="1:18" s="188" customFormat="1" ht="12" x14ac:dyDescent="0.2">
      <c r="A2" s="189"/>
      <c r="B2" s="190"/>
      <c r="C2" s="190"/>
      <c r="D2" s="190"/>
    </row>
    <row r="3" spans="1:18" s="188" customFormat="1" ht="28.5" customHeight="1" x14ac:dyDescent="0.2">
      <c r="A3" s="666" t="s">
        <v>529</v>
      </c>
      <c r="B3" s="667"/>
      <c r="C3" s="667"/>
      <c r="D3" s="667"/>
      <c r="E3" s="667"/>
      <c r="F3" s="667"/>
      <c r="G3" s="667"/>
      <c r="H3" s="667"/>
      <c r="I3" s="283"/>
      <c r="J3" s="218"/>
      <c r="K3" s="218"/>
      <c r="L3" s="218"/>
      <c r="M3" s="218"/>
      <c r="N3" s="218"/>
      <c r="O3" s="218"/>
      <c r="P3" s="218"/>
      <c r="Q3" s="218"/>
      <c r="R3" s="218"/>
    </row>
    <row r="4" spans="1:18" s="188" customFormat="1" ht="12" x14ac:dyDescent="0.2">
      <c r="A4" s="192"/>
      <c r="B4" s="193"/>
      <c r="C4" s="193"/>
      <c r="D4" s="193"/>
      <c r="E4" s="284"/>
      <c r="F4" s="284"/>
      <c r="G4" s="284"/>
      <c r="H4" s="284"/>
      <c r="I4" s="284"/>
      <c r="J4" s="285"/>
    </row>
    <row r="5" spans="1:18" s="188" customFormat="1" ht="48" customHeight="1" x14ac:dyDescent="0.25">
      <c r="A5" s="664" t="s">
        <v>313</v>
      </c>
      <c r="B5" s="665"/>
      <c r="C5" s="665"/>
      <c r="D5" s="665"/>
      <c r="E5" s="665"/>
      <c r="F5" s="665"/>
      <c r="G5" s="665"/>
      <c r="H5" s="665"/>
      <c r="I5" s="286"/>
      <c r="J5" s="287"/>
      <c r="K5" s="287"/>
      <c r="L5" s="287"/>
      <c r="M5" s="287"/>
      <c r="N5" s="287"/>
      <c r="O5" s="287"/>
      <c r="P5" s="287"/>
      <c r="Q5" s="287"/>
      <c r="R5" s="287"/>
    </row>
    <row r="6" spans="1:18" s="188" customFormat="1" ht="22.5" customHeight="1" thickBot="1" x14ac:dyDescent="0.25">
      <c r="A6" s="657" t="s">
        <v>415</v>
      </c>
      <c r="B6" s="657"/>
      <c r="C6" s="657"/>
      <c r="D6" s="657"/>
      <c r="E6" s="657"/>
      <c r="F6" s="657"/>
      <c r="G6" s="657"/>
      <c r="H6" s="657"/>
      <c r="I6" s="218"/>
      <c r="J6" s="218"/>
      <c r="K6" s="218"/>
      <c r="L6" s="218"/>
      <c r="M6" s="218"/>
      <c r="N6" s="218"/>
      <c r="O6" s="218"/>
      <c r="P6" s="218"/>
      <c r="Q6" s="218"/>
      <c r="R6" s="218"/>
    </row>
    <row r="7" spans="1:18" ht="15.75" x14ac:dyDescent="0.25">
      <c r="A7" s="335"/>
      <c r="B7" s="336"/>
      <c r="C7" s="337">
        <v>2023</v>
      </c>
      <c r="D7" s="337">
        <v>2024</v>
      </c>
      <c r="E7" s="337">
        <v>2025</v>
      </c>
      <c r="F7" s="337">
        <v>2026</v>
      </c>
      <c r="G7" s="337">
        <v>2027</v>
      </c>
      <c r="H7" s="338" t="s">
        <v>83</v>
      </c>
      <c r="I7" s="339"/>
    </row>
    <row r="8" spans="1:18" ht="15.75" x14ac:dyDescent="0.25">
      <c r="A8" s="340"/>
      <c r="B8" s="341" t="s">
        <v>314</v>
      </c>
      <c r="C8" s="342">
        <v>0</v>
      </c>
      <c r="D8" s="342">
        <v>0</v>
      </c>
      <c r="E8" s="342">
        <v>0</v>
      </c>
      <c r="F8" s="342">
        <v>0</v>
      </c>
      <c r="G8" s="342">
        <v>0</v>
      </c>
      <c r="H8" s="342">
        <v>0</v>
      </c>
      <c r="I8" s="258"/>
    </row>
    <row r="9" spans="1:18" ht="15.75" x14ac:dyDescent="0.25">
      <c r="A9" s="340"/>
      <c r="B9" s="341"/>
      <c r="C9" s="342"/>
      <c r="D9" s="342"/>
      <c r="E9" s="342"/>
      <c r="F9" s="342"/>
      <c r="G9" s="342"/>
      <c r="H9" s="343"/>
      <c r="I9" s="258"/>
    </row>
    <row r="10" spans="1:18" ht="15.75" x14ac:dyDescent="0.25">
      <c r="A10" s="344"/>
      <c r="B10" s="341" t="s">
        <v>315</v>
      </c>
      <c r="C10" s="345"/>
      <c r="D10" s="345"/>
      <c r="E10" s="345"/>
      <c r="F10" s="345"/>
      <c r="G10" s="345"/>
      <c r="H10" s="346"/>
      <c r="I10" s="347"/>
      <c r="J10" s="257"/>
    </row>
    <row r="11" spans="1:18" ht="15.75" x14ac:dyDescent="0.25">
      <c r="A11" s="344"/>
      <c r="B11" s="348"/>
      <c r="C11" s="345"/>
      <c r="D11" s="345"/>
      <c r="E11" s="345"/>
      <c r="F11" s="345"/>
      <c r="G11" s="345"/>
      <c r="H11" s="346">
        <f>SUM(B11:G11)</f>
        <v>0</v>
      </c>
      <c r="I11" s="347"/>
      <c r="J11" s="257"/>
    </row>
    <row r="12" spans="1:18" ht="15.75" x14ac:dyDescent="0.25">
      <c r="A12" s="344"/>
      <c r="B12" s="321"/>
      <c r="C12" s="345"/>
      <c r="D12" s="345"/>
      <c r="E12" s="345"/>
      <c r="F12" s="345"/>
      <c r="G12" s="345"/>
      <c r="H12" s="346"/>
      <c r="I12" s="347"/>
      <c r="J12" s="257"/>
    </row>
    <row r="13" spans="1:18" ht="16.5" thickBot="1" x14ac:dyDescent="0.3">
      <c r="A13" s="349"/>
      <c r="B13" s="350" t="s">
        <v>316</v>
      </c>
      <c r="C13" s="351">
        <f t="shared" ref="C13:H13" si="0">SUM(C10:C12)</f>
        <v>0</v>
      </c>
      <c r="D13" s="351">
        <f t="shared" si="0"/>
        <v>0</v>
      </c>
      <c r="E13" s="351">
        <f t="shared" si="0"/>
        <v>0</v>
      </c>
      <c r="F13" s="351">
        <f t="shared" si="0"/>
        <v>0</v>
      </c>
      <c r="G13" s="351"/>
      <c r="H13" s="352">
        <f t="shared" si="0"/>
        <v>0</v>
      </c>
      <c r="I13" s="347"/>
      <c r="J13" s="257"/>
    </row>
    <row r="14" spans="1:18" ht="15.75" x14ac:dyDescent="0.25">
      <c r="A14" s="258"/>
      <c r="B14" s="259"/>
      <c r="C14" s="353"/>
      <c r="D14" s="353"/>
      <c r="E14" s="353"/>
      <c r="F14" s="353"/>
      <c r="G14" s="353"/>
      <c r="H14" s="353"/>
      <c r="I14" s="353"/>
      <c r="J14" s="257"/>
    </row>
    <row r="15" spans="1:18" ht="15.75" x14ac:dyDescent="0.25">
      <c r="A15" s="317"/>
      <c r="B15" s="317"/>
      <c r="C15" s="347"/>
      <c r="D15" s="347"/>
      <c r="E15" s="347"/>
      <c r="F15" s="347"/>
      <c r="G15" s="347"/>
      <c r="H15" s="347"/>
      <c r="I15" s="347"/>
      <c r="J15" s="257"/>
    </row>
    <row r="16" spans="1:18" ht="15.75" x14ac:dyDescent="0.25">
      <c r="A16" s="317"/>
      <c r="B16" s="317"/>
      <c r="C16" s="347"/>
      <c r="D16" s="347"/>
      <c r="E16" s="347"/>
      <c r="F16" s="347"/>
      <c r="G16" s="347"/>
      <c r="H16" s="347"/>
      <c r="I16" s="347"/>
      <c r="J16" s="257"/>
    </row>
    <row r="17" spans="1:10" ht="15.75" x14ac:dyDescent="0.25">
      <c r="A17" s="317"/>
      <c r="B17" s="317"/>
      <c r="C17" s="353"/>
      <c r="D17" s="353"/>
      <c r="E17" s="353"/>
      <c r="F17" s="353"/>
      <c r="G17" s="353"/>
      <c r="H17" s="353"/>
      <c r="I17" s="347"/>
      <c r="J17" s="257"/>
    </row>
    <row r="18" spans="1:10" ht="15.75" x14ac:dyDescent="0.25">
      <c r="A18" s="354"/>
      <c r="B18" s="317"/>
      <c r="C18" s="347"/>
      <c r="D18" s="347"/>
      <c r="E18" s="347"/>
      <c r="F18" s="347"/>
      <c r="G18" s="347"/>
      <c r="H18" s="347"/>
      <c r="I18" s="347"/>
      <c r="J18" s="257"/>
    </row>
    <row r="19" spans="1:10" ht="15.75" x14ac:dyDescent="0.25">
      <c r="A19" s="354"/>
      <c r="B19" s="317"/>
      <c r="C19" s="347"/>
      <c r="D19" s="347"/>
      <c r="E19" s="347"/>
      <c r="F19" s="347"/>
      <c r="G19" s="347"/>
      <c r="H19" s="347"/>
      <c r="I19" s="347"/>
      <c r="J19" s="257"/>
    </row>
    <row r="20" spans="1:10" ht="15.75" x14ac:dyDescent="0.25">
      <c r="A20" s="354"/>
      <c r="B20" s="259"/>
      <c r="C20" s="353"/>
      <c r="D20" s="353"/>
      <c r="E20" s="353"/>
      <c r="F20" s="353"/>
      <c r="G20" s="353"/>
      <c r="H20" s="353"/>
      <c r="I20" s="353"/>
      <c r="J20" s="257"/>
    </row>
    <row r="21" spans="1:10" x14ac:dyDescent="0.2">
      <c r="A21" s="218"/>
      <c r="B21" s="220"/>
      <c r="C21" s="220"/>
      <c r="D21" s="220"/>
      <c r="E21" s="220"/>
      <c r="F21" s="220"/>
      <c r="G21" s="220"/>
      <c r="H21" s="220"/>
      <c r="I21" s="220"/>
      <c r="J21" s="257"/>
    </row>
    <row r="22" spans="1:10" x14ac:dyDescent="0.2">
      <c r="A22" s="236"/>
      <c r="B22" s="220"/>
      <c r="C22" s="220"/>
      <c r="D22" s="220"/>
      <c r="E22" s="220"/>
      <c r="F22" s="220"/>
      <c r="G22" s="220"/>
      <c r="H22" s="220"/>
      <c r="I22" s="220"/>
      <c r="J22" s="257"/>
    </row>
    <row r="23" spans="1:10" x14ac:dyDescent="0.2">
      <c r="A23" s="236"/>
      <c r="B23" s="220"/>
      <c r="C23" s="220"/>
      <c r="D23" s="220"/>
      <c r="E23" s="220"/>
      <c r="F23" s="220"/>
      <c r="G23" s="220"/>
      <c r="H23" s="220"/>
      <c r="I23" s="220"/>
      <c r="J23" s="257"/>
    </row>
    <row r="24" spans="1:10" x14ac:dyDescent="0.2">
      <c r="A24" s="236"/>
      <c r="B24" s="220"/>
      <c r="C24" s="220"/>
      <c r="D24" s="220"/>
      <c r="E24" s="355"/>
      <c r="F24" s="355"/>
      <c r="G24" s="355"/>
      <c r="H24" s="257"/>
      <c r="I24" s="257"/>
      <c r="J24" s="257"/>
    </row>
    <row r="25" spans="1:10" x14ac:dyDescent="0.2">
      <c r="A25" s="218"/>
      <c r="B25" s="220"/>
      <c r="C25" s="220"/>
      <c r="D25" s="220"/>
      <c r="E25" s="355"/>
      <c r="F25" s="355"/>
      <c r="G25" s="355"/>
      <c r="H25" s="257"/>
      <c r="I25" s="257"/>
      <c r="J25" s="257"/>
    </row>
    <row r="26" spans="1:10" x14ac:dyDescent="0.2">
      <c r="A26" s="236"/>
      <c r="B26" s="222"/>
      <c r="C26" s="222"/>
      <c r="D26" s="220"/>
      <c r="E26" s="355"/>
      <c r="F26" s="355"/>
      <c r="G26" s="355"/>
      <c r="H26" s="257"/>
      <c r="I26" s="257"/>
      <c r="J26" s="257"/>
    </row>
    <row r="27" spans="1:10" x14ac:dyDescent="0.2">
      <c r="A27" s="236"/>
      <c r="B27" s="220"/>
      <c r="C27" s="220"/>
      <c r="D27" s="220"/>
      <c r="E27" s="355"/>
      <c r="F27" s="355"/>
      <c r="G27" s="355"/>
      <c r="H27" s="257"/>
      <c r="I27" s="257"/>
      <c r="J27" s="257"/>
    </row>
    <row r="28" spans="1:10" x14ac:dyDescent="0.2">
      <c r="A28" s="218"/>
      <c r="B28" s="220"/>
      <c r="C28" s="220"/>
      <c r="D28" s="220"/>
      <c r="E28" s="355"/>
      <c r="F28" s="355"/>
      <c r="G28" s="355"/>
      <c r="H28" s="257"/>
      <c r="I28" s="257"/>
      <c r="J28" s="257"/>
    </row>
    <row r="29" spans="1:10" x14ac:dyDescent="0.2">
      <c r="A29" s="218"/>
      <c r="B29" s="220"/>
      <c r="C29" s="220"/>
      <c r="D29" s="220"/>
      <c r="E29" s="355"/>
      <c r="F29" s="355"/>
      <c r="G29" s="355"/>
      <c r="H29" s="257"/>
      <c r="I29" s="257"/>
      <c r="J29" s="257"/>
    </row>
    <row r="30" spans="1:10" x14ac:dyDescent="0.2">
      <c r="A30" s="236"/>
      <c r="B30" s="220"/>
      <c r="C30" s="220"/>
      <c r="D30" s="220"/>
      <c r="E30" s="355"/>
      <c r="F30" s="355"/>
      <c r="G30" s="355"/>
      <c r="H30" s="257"/>
      <c r="I30" s="257"/>
      <c r="J30" s="257"/>
    </row>
    <row r="31" spans="1:10" x14ac:dyDescent="0.2">
      <c r="A31" s="218"/>
      <c r="B31" s="220"/>
      <c r="C31" s="220"/>
      <c r="D31" s="220"/>
      <c r="E31" s="355"/>
      <c r="F31" s="355"/>
      <c r="G31" s="355"/>
      <c r="H31" s="257"/>
      <c r="I31" s="257"/>
      <c r="J31" s="257"/>
    </row>
    <row r="32" spans="1:10" x14ac:dyDescent="0.2">
      <c r="A32" s="218"/>
      <c r="B32" s="220"/>
      <c r="C32" s="220"/>
      <c r="D32" s="220"/>
      <c r="E32" s="355"/>
      <c r="F32" s="355"/>
      <c r="G32" s="355"/>
      <c r="H32" s="257"/>
      <c r="I32" s="257"/>
      <c r="J32" s="257"/>
    </row>
    <row r="33" spans="1:10" x14ac:dyDescent="0.2">
      <c r="A33" s="236"/>
      <c r="B33" s="222"/>
      <c r="C33" s="222"/>
      <c r="D33" s="220"/>
      <c r="E33" s="355"/>
      <c r="F33" s="355"/>
      <c r="G33" s="355"/>
      <c r="H33" s="257"/>
      <c r="I33" s="257"/>
      <c r="J33" s="257"/>
    </row>
    <row r="34" spans="1:10" x14ac:dyDescent="0.2">
      <c r="A34" s="236"/>
      <c r="B34" s="220"/>
      <c r="C34" s="220"/>
      <c r="D34" s="220"/>
      <c r="E34" s="355"/>
      <c r="F34" s="355"/>
      <c r="G34" s="355"/>
      <c r="H34" s="257"/>
      <c r="I34" s="257"/>
      <c r="J34" s="257"/>
    </row>
    <row r="35" spans="1:10" x14ac:dyDescent="0.2">
      <c r="A35" s="236"/>
      <c r="B35" s="222"/>
      <c r="C35" s="222"/>
      <c r="D35" s="220"/>
      <c r="E35" s="355"/>
      <c r="F35" s="355"/>
      <c r="G35" s="355"/>
      <c r="H35" s="257"/>
      <c r="I35" s="257"/>
      <c r="J35" s="257"/>
    </row>
    <row r="36" spans="1:10" x14ac:dyDescent="0.2">
      <c r="A36" s="236"/>
      <c r="B36" s="222"/>
      <c r="C36" s="222"/>
      <c r="D36" s="220"/>
      <c r="E36" s="355"/>
      <c r="F36" s="355"/>
      <c r="G36" s="355"/>
      <c r="H36" s="257"/>
      <c r="I36" s="257"/>
      <c r="J36" s="257"/>
    </row>
    <row r="37" spans="1:10" x14ac:dyDescent="0.2">
      <c r="A37" s="236"/>
      <c r="B37" s="222"/>
      <c r="C37" s="222"/>
      <c r="D37" s="220"/>
      <c r="E37" s="355"/>
      <c r="F37" s="355"/>
      <c r="G37" s="355"/>
      <c r="H37" s="257"/>
      <c r="I37" s="257"/>
      <c r="J37" s="257"/>
    </row>
    <row r="38" spans="1:10" x14ac:dyDescent="0.2">
      <c r="A38" s="236"/>
      <c r="B38" s="218"/>
      <c r="C38" s="220"/>
      <c r="D38" s="220"/>
      <c r="E38" s="355"/>
      <c r="F38" s="355"/>
      <c r="G38" s="355"/>
      <c r="H38" s="257"/>
      <c r="I38" s="257"/>
      <c r="J38" s="257"/>
    </row>
    <row r="39" spans="1:10" x14ac:dyDescent="0.2">
      <c r="A39" s="218"/>
      <c r="B39" s="279"/>
      <c r="C39" s="222"/>
      <c r="D39" s="220"/>
      <c r="E39" s="355"/>
      <c r="F39" s="355"/>
      <c r="G39" s="355"/>
      <c r="H39" s="257"/>
      <c r="I39" s="257"/>
      <c r="J39" s="257"/>
    </row>
    <row r="40" spans="1:10" x14ac:dyDescent="0.2">
      <c r="A40" s="218"/>
      <c r="B40" s="279"/>
      <c r="C40" s="222"/>
      <c r="D40" s="220"/>
      <c r="E40" s="257"/>
      <c r="F40" s="257"/>
      <c r="G40" s="257"/>
      <c r="H40" s="257"/>
      <c r="I40" s="257"/>
      <c r="J40" s="257"/>
    </row>
    <row r="41" spans="1:10" x14ac:dyDescent="0.2">
      <c r="A41" s="218"/>
      <c r="B41" s="218"/>
      <c r="C41" s="220"/>
      <c r="D41" s="220"/>
      <c r="E41" s="257"/>
      <c r="F41" s="257"/>
      <c r="G41" s="257"/>
      <c r="H41" s="257"/>
      <c r="I41" s="257"/>
      <c r="J41" s="257"/>
    </row>
    <row r="42" spans="1:10" x14ac:dyDescent="0.2">
      <c r="A42" s="263"/>
      <c r="B42" s="263"/>
      <c r="C42" s="355"/>
      <c r="D42" s="355"/>
      <c r="E42" s="257"/>
      <c r="F42" s="257"/>
      <c r="G42" s="257"/>
      <c r="H42" s="257"/>
      <c r="I42" s="257"/>
      <c r="J42" s="257"/>
    </row>
    <row r="43" spans="1:10" x14ac:dyDescent="0.2">
      <c r="A43" s="263"/>
      <c r="B43" s="263"/>
      <c r="C43" s="355"/>
      <c r="D43" s="355"/>
      <c r="E43" s="257"/>
      <c r="F43" s="257"/>
      <c r="G43" s="257"/>
      <c r="H43" s="257"/>
      <c r="I43" s="257"/>
      <c r="J43" s="257"/>
    </row>
    <row r="44" spans="1:10" x14ac:dyDescent="0.2">
      <c r="C44" s="257"/>
      <c r="D44" s="257"/>
      <c r="E44" s="257"/>
      <c r="F44" s="257"/>
      <c r="G44" s="257"/>
      <c r="H44" s="257"/>
      <c r="I44" s="257"/>
      <c r="J44" s="257"/>
    </row>
    <row r="45" spans="1:10" x14ac:dyDescent="0.2">
      <c r="C45" s="257"/>
      <c r="D45" s="257"/>
      <c r="E45" s="257"/>
      <c r="F45" s="257"/>
      <c r="G45" s="257"/>
      <c r="H45" s="257"/>
      <c r="I45" s="257"/>
      <c r="J45" s="257"/>
    </row>
    <row r="46" spans="1:10" x14ac:dyDescent="0.2">
      <c r="C46" s="257"/>
      <c r="D46" s="257"/>
      <c r="E46" s="257"/>
      <c r="F46" s="257"/>
      <c r="G46" s="257"/>
      <c r="H46" s="257"/>
      <c r="I46" s="257"/>
      <c r="J46" s="257"/>
    </row>
    <row r="47" spans="1:10" x14ac:dyDescent="0.2">
      <c r="C47" s="257"/>
      <c r="D47" s="257"/>
      <c r="E47" s="257"/>
      <c r="F47" s="257"/>
      <c r="G47" s="257"/>
      <c r="H47" s="257"/>
      <c r="I47" s="257"/>
      <c r="J47" s="257"/>
    </row>
    <row r="48" spans="1:10" x14ac:dyDescent="0.2">
      <c r="C48" s="257"/>
      <c r="D48" s="257"/>
      <c r="E48" s="257"/>
      <c r="F48" s="257"/>
      <c r="G48" s="257"/>
      <c r="H48" s="257"/>
      <c r="I48" s="257"/>
      <c r="J48" s="257"/>
    </row>
    <row r="49" spans="3:10" x14ac:dyDescent="0.2">
      <c r="C49" s="257"/>
      <c r="D49" s="257"/>
      <c r="E49" s="257"/>
      <c r="F49" s="257"/>
      <c r="G49" s="257"/>
      <c r="H49" s="257"/>
      <c r="I49" s="257"/>
      <c r="J49" s="257"/>
    </row>
    <row r="50" spans="3:10" x14ac:dyDescent="0.2">
      <c r="C50" s="257"/>
      <c r="D50" s="257"/>
      <c r="E50" s="257"/>
      <c r="F50" s="257"/>
      <c r="G50" s="257"/>
      <c r="H50" s="257"/>
      <c r="I50" s="257"/>
      <c r="J50" s="257"/>
    </row>
    <row r="51" spans="3:10" x14ac:dyDescent="0.2">
      <c r="C51" s="257"/>
      <c r="D51" s="257"/>
      <c r="E51" s="257"/>
      <c r="F51" s="257"/>
      <c r="G51" s="257"/>
      <c r="H51" s="257"/>
      <c r="I51" s="257"/>
      <c r="J51" s="257"/>
    </row>
    <row r="52" spans="3:10" x14ac:dyDescent="0.2">
      <c r="C52" s="257"/>
      <c r="D52" s="257"/>
      <c r="E52" s="257"/>
      <c r="F52" s="257"/>
      <c r="G52" s="257"/>
      <c r="H52" s="257"/>
      <c r="I52" s="257"/>
      <c r="J52" s="257"/>
    </row>
    <row r="53" spans="3:10" x14ac:dyDescent="0.2">
      <c r="C53" s="257"/>
      <c r="D53" s="257"/>
      <c r="E53" s="257"/>
      <c r="F53" s="257"/>
      <c r="G53" s="257"/>
      <c r="H53" s="257"/>
      <c r="I53" s="257"/>
      <c r="J53" s="257"/>
    </row>
    <row r="54" spans="3:10" x14ac:dyDescent="0.2">
      <c r="C54" s="257"/>
      <c r="D54" s="257"/>
      <c r="E54" s="257"/>
      <c r="F54" s="257"/>
      <c r="G54" s="257"/>
      <c r="H54" s="257"/>
      <c r="I54" s="257"/>
      <c r="J54" s="257"/>
    </row>
    <row r="55" spans="3:10" x14ac:dyDescent="0.2">
      <c r="C55" s="257"/>
      <c r="D55" s="257"/>
      <c r="E55" s="257"/>
      <c r="F55" s="257"/>
      <c r="G55" s="257"/>
      <c r="H55" s="257"/>
      <c r="I55" s="257"/>
      <c r="J55" s="257"/>
    </row>
    <row r="56" spans="3:10" x14ac:dyDescent="0.2">
      <c r="C56" s="257"/>
      <c r="D56" s="257"/>
      <c r="E56" s="257"/>
      <c r="F56" s="257"/>
      <c r="G56" s="257"/>
      <c r="H56" s="257"/>
      <c r="I56" s="257"/>
      <c r="J56" s="257"/>
    </row>
    <row r="57" spans="3:10" x14ac:dyDescent="0.2">
      <c r="C57" s="257"/>
      <c r="D57" s="257"/>
      <c r="E57" s="257"/>
      <c r="F57" s="257"/>
      <c r="G57" s="257"/>
      <c r="H57" s="257"/>
      <c r="I57" s="257"/>
      <c r="J57" s="257"/>
    </row>
    <row r="58" spans="3:10" x14ac:dyDescent="0.2">
      <c r="C58" s="257"/>
      <c r="D58" s="257"/>
      <c r="E58" s="257"/>
      <c r="F58" s="257"/>
      <c r="G58" s="257"/>
      <c r="H58" s="257"/>
      <c r="I58" s="257"/>
      <c r="J58" s="257"/>
    </row>
    <row r="59" spans="3:10" x14ac:dyDescent="0.2">
      <c r="C59" s="257"/>
      <c r="D59" s="257"/>
      <c r="E59" s="257"/>
      <c r="F59" s="257"/>
      <c r="G59" s="257"/>
      <c r="H59" s="257"/>
      <c r="I59" s="257"/>
      <c r="J59" s="257"/>
    </row>
    <row r="60" spans="3:10" x14ac:dyDescent="0.2">
      <c r="C60" s="257"/>
      <c r="D60" s="257"/>
      <c r="E60" s="257"/>
      <c r="F60" s="257"/>
      <c r="G60" s="257"/>
      <c r="H60" s="257"/>
      <c r="I60" s="257"/>
      <c r="J60" s="257"/>
    </row>
    <row r="61" spans="3:10" x14ac:dyDescent="0.2">
      <c r="C61" s="257"/>
      <c r="D61" s="257"/>
      <c r="E61" s="257"/>
      <c r="F61" s="257"/>
      <c r="G61" s="257"/>
      <c r="H61" s="257"/>
      <c r="I61" s="257"/>
      <c r="J61" s="257"/>
    </row>
    <row r="62" spans="3:10" x14ac:dyDescent="0.2">
      <c r="C62" s="257"/>
      <c r="D62" s="257"/>
      <c r="E62" s="257"/>
      <c r="F62" s="257"/>
      <c r="G62" s="257"/>
      <c r="H62" s="257"/>
      <c r="I62" s="257"/>
      <c r="J62" s="257"/>
    </row>
  </sheetData>
  <mergeCells count="4">
    <mergeCell ref="A1:H1"/>
    <mergeCell ref="A3:H3"/>
    <mergeCell ref="A5:H5"/>
    <mergeCell ref="A6:H6"/>
  </mergeCells>
  <printOptions horizontalCentered="1"/>
  <pageMargins left="0.74803149606299213" right="0.74803149606299213" top="0.20833333333333334" bottom="0.98425196850393704" header="0.51181102362204722" footer="0.51181102362204722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R47"/>
  <sheetViews>
    <sheetView topLeftCell="A4" zoomScale="93" zoomScaleNormal="93" workbookViewId="0">
      <selection activeCell="B32" sqref="B32"/>
    </sheetView>
  </sheetViews>
  <sheetFormatPr defaultColWidth="9.140625" defaultRowHeight="12" x14ac:dyDescent="0.2"/>
  <cols>
    <col min="1" max="1" width="23.5703125" style="371" customWidth="1"/>
    <col min="2" max="2" width="9.5703125" style="188" bestFit="1" customWidth="1"/>
    <col min="3" max="3" width="8.7109375" style="188" bestFit="1" customWidth="1"/>
    <col min="4" max="5" width="10.140625" style="188" customWidth="1"/>
    <col min="6" max="6" width="10.28515625" style="188" customWidth="1"/>
    <col min="7" max="7" width="10.140625" style="188" customWidth="1"/>
    <col min="8" max="8" width="10.28515625" style="188" customWidth="1"/>
    <col min="9" max="9" width="8.7109375" style="188" bestFit="1" customWidth="1"/>
    <col min="10" max="10" width="11.85546875" style="188" customWidth="1"/>
    <col min="11" max="13" width="8.7109375" style="188" bestFit="1" customWidth="1"/>
    <col min="14" max="14" width="11" style="188" customWidth="1"/>
    <col min="15" max="15" width="13.5703125" style="188" customWidth="1"/>
    <col min="16" max="16" width="10.85546875" style="188" customWidth="1"/>
    <col min="17" max="16384" width="9.140625" style="188"/>
  </cols>
  <sheetData>
    <row r="1" spans="1:18" ht="15" customHeight="1" x14ac:dyDescent="0.2">
      <c r="A1" s="662"/>
      <c r="B1" s="663"/>
      <c r="C1" s="663"/>
      <c r="D1" s="663"/>
      <c r="E1" s="663"/>
      <c r="F1" s="663"/>
      <c r="G1" s="663"/>
      <c r="H1" s="663"/>
      <c r="I1" s="663"/>
      <c r="J1" s="663"/>
      <c r="K1" s="663"/>
      <c r="L1" s="663"/>
      <c r="M1" s="663"/>
      <c r="N1" s="663"/>
      <c r="O1" s="218"/>
      <c r="P1" s="218"/>
      <c r="Q1" s="218"/>
      <c r="R1" s="218"/>
    </row>
    <row r="2" spans="1:18" ht="5.25" customHeight="1" x14ac:dyDescent="0.2">
      <c r="A2" s="189"/>
      <c r="B2" s="190"/>
      <c r="C2" s="190"/>
      <c r="D2" s="190"/>
    </row>
    <row r="3" spans="1:18" ht="19.5" customHeight="1" x14ac:dyDescent="0.2">
      <c r="A3" s="670" t="s">
        <v>530</v>
      </c>
      <c r="B3" s="671"/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  <c r="O3" s="218"/>
      <c r="P3" s="218"/>
      <c r="Q3" s="218"/>
      <c r="R3" s="218"/>
    </row>
    <row r="4" spans="1:18" x14ac:dyDescent="0.2">
      <c r="A4" s="192"/>
      <c r="B4" s="193"/>
      <c r="C4" s="193"/>
      <c r="D4" s="193"/>
      <c r="E4" s="284"/>
      <c r="F4" s="284"/>
      <c r="G4" s="284"/>
      <c r="H4" s="284"/>
      <c r="I4" s="284"/>
      <c r="J4" s="285"/>
    </row>
    <row r="5" spans="1:18" ht="16.5" x14ac:dyDescent="0.25">
      <c r="A5" s="672" t="s">
        <v>317</v>
      </c>
      <c r="B5" s="673"/>
      <c r="C5" s="673"/>
      <c r="D5" s="673"/>
      <c r="E5" s="673"/>
      <c r="F5" s="673"/>
      <c r="G5" s="673"/>
      <c r="H5" s="673"/>
      <c r="I5" s="673"/>
      <c r="J5" s="673"/>
      <c r="K5" s="673"/>
      <c r="L5" s="673"/>
      <c r="M5" s="673"/>
      <c r="N5" s="673"/>
      <c r="O5" s="287"/>
      <c r="P5" s="287"/>
      <c r="Q5" s="287"/>
      <c r="R5" s="287"/>
    </row>
    <row r="6" spans="1:18" ht="12.75" customHeight="1" thickBot="1" x14ac:dyDescent="0.25">
      <c r="A6" s="674" t="s">
        <v>415</v>
      </c>
      <c r="B6" s="674"/>
      <c r="C6" s="674"/>
      <c r="D6" s="674"/>
      <c r="E6" s="674"/>
      <c r="F6" s="674"/>
      <c r="G6" s="674"/>
      <c r="H6" s="674"/>
      <c r="I6" s="674"/>
      <c r="J6" s="674"/>
      <c r="K6" s="674"/>
      <c r="L6" s="674"/>
      <c r="M6" s="674"/>
      <c r="N6" s="674"/>
      <c r="O6" s="218"/>
      <c r="P6" s="218"/>
      <c r="Q6" s="218"/>
      <c r="R6" s="218"/>
    </row>
    <row r="7" spans="1:18" x14ac:dyDescent="0.2">
      <c r="A7" s="357" t="s">
        <v>293</v>
      </c>
      <c r="B7" s="358" t="s">
        <v>318</v>
      </c>
      <c r="C7" s="358" t="s">
        <v>319</v>
      </c>
      <c r="D7" s="358" t="s">
        <v>320</v>
      </c>
      <c r="E7" s="358" t="s">
        <v>321</v>
      </c>
      <c r="F7" s="358" t="s">
        <v>322</v>
      </c>
      <c r="G7" s="358" t="s">
        <v>323</v>
      </c>
      <c r="H7" s="358" t="s">
        <v>324</v>
      </c>
      <c r="I7" s="358" t="s">
        <v>325</v>
      </c>
      <c r="J7" s="358" t="s">
        <v>326</v>
      </c>
      <c r="K7" s="358" t="s">
        <v>327</v>
      </c>
      <c r="L7" s="358" t="s">
        <v>328</v>
      </c>
      <c r="M7" s="358" t="s">
        <v>329</v>
      </c>
      <c r="N7" s="359" t="s">
        <v>83</v>
      </c>
    </row>
    <row r="8" spans="1:18" x14ac:dyDescent="0.2">
      <c r="A8" s="360" t="s">
        <v>330</v>
      </c>
      <c r="B8" s="361"/>
      <c r="C8" s="361"/>
      <c r="D8" s="361"/>
      <c r="E8" s="361"/>
      <c r="F8" s="361"/>
      <c r="G8" s="361"/>
      <c r="H8" s="361"/>
      <c r="I8" s="361"/>
      <c r="J8" s="361"/>
      <c r="K8" s="361"/>
      <c r="L8" s="361"/>
      <c r="M8" s="361"/>
      <c r="N8" s="293"/>
    </row>
    <row r="9" spans="1:18" x14ac:dyDescent="0.2">
      <c r="A9" s="362" t="s">
        <v>58</v>
      </c>
      <c r="B9" s="469">
        <f>'1.melléklet.Önkormányzat'!C24/12</f>
        <v>11309791.666666666</v>
      </c>
      <c r="C9" s="469">
        <f t="shared" ref="C9:C15" si="0">+B9</f>
        <v>11309791.666666666</v>
      </c>
      <c r="D9" s="469">
        <f t="shared" ref="D9:M9" si="1">+C9</f>
        <v>11309791.666666666</v>
      </c>
      <c r="E9" s="469">
        <f t="shared" si="1"/>
        <v>11309791.666666666</v>
      </c>
      <c r="F9" s="469">
        <f t="shared" si="1"/>
        <v>11309791.666666666</v>
      </c>
      <c r="G9" s="469">
        <f t="shared" si="1"/>
        <v>11309791.666666666</v>
      </c>
      <c r="H9" s="469">
        <f t="shared" si="1"/>
        <v>11309791.666666666</v>
      </c>
      <c r="I9" s="469">
        <f t="shared" si="1"/>
        <v>11309791.666666666</v>
      </c>
      <c r="J9" s="469">
        <f t="shared" si="1"/>
        <v>11309791.666666666</v>
      </c>
      <c r="K9" s="469">
        <f t="shared" si="1"/>
        <v>11309791.666666666</v>
      </c>
      <c r="L9" s="469">
        <f t="shared" si="1"/>
        <v>11309791.666666666</v>
      </c>
      <c r="M9" s="469">
        <f t="shared" si="1"/>
        <v>11309791.666666666</v>
      </c>
      <c r="N9" s="470">
        <f t="shared" ref="N9:N20" si="2">SUM(B9:M9)</f>
        <v>135717500.00000003</v>
      </c>
      <c r="O9" s="363"/>
      <c r="P9" s="306"/>
    </row>
    <row r="10" spans="1:18" x14ac:dyDescent="0.2">
      <c r="A10" s="362" t="s">
        <v>295</v>
      </c>
      <c r="B10" s="469">
        <f ca="1">'1.melléklet.Önkormányzat'!D30/12</f>
        <v>14711030.75</v>
      </c>
      <c r="C10" s="469">
        <f t="shared" ca="1" si="0"/>
        <v>14711030.75</v>
      </c>
      <c r="D10" s="469">
        <f t="shared" ref="D10:M10" ca="1" si="3">+C10</f>
        <v>14711030.75</v>
      </c>
      <c r="E10" s="469">
        <f t="shared" ca="1" si="3"/>
        <v>14711030.75</v>
      </c>
      <c r="F10" s="469">
        <f t="shared" ca="1" si="3"/>
        <v>14711030.75</v>
      </c>
      <c r="G10" s="469">
        <f t="shared" ca="1" si="3"/>
        <v>14711030.75</v>
      </c>
      <c r="H10" s="469">
        <f t="shared" ca="1" si="3"/>
        <v>14711030.75</v>
      </c>
      <c r="I10" s="469">
        <f t="shared" ca="1" si="3"/>
        <v>14711030.75</v>
      </c>
      <c r="J10" s="469">
        <f t="shared" ca="1" si="3"/>
        <v>14711030.75</v>
      </c>
      <c r="K10" s="469">
        <f t="shared" ca="1" si="3"/>
        <v>14711030.75</v>
      </c>
      <c r="L10" s="469">
        <f t="shared" ca="1" si="3"/>
        <v>14711030.75</v>
      </c>
      <c r="M10" s="469">
        <f t="shared" ca="1" si="3"/>
        <v>14711030.75</v>
      </c>
      <c r="N10" s="470">
        <f t="shared" ca="1" si="2"/>
        <v>176532369</v>
      </c>
      <c r="O10" s="363"/>
      <c r="P10" s="306"/>
    </row>
    <row r="11" spans="1:18" ht="25.5" customHeight="1" x14ac:dyDescent="0.2">
      <c r="A11" s="362" t="s">
        <v>482</v>
      </c>
      <c r="B11" s="469">
        <f>'1.melléklet.Önkormányzat'!D8/12</f>
        <v>58170126.083333336</v>
      </c>
      <c r="C11" s="469">
        <f t="shared" si="0"/>
        <v>58170126.083333336</v>
      </c>
      <c r="D11" s="469">
        <f t="shared" ref="D11:M11" si="4">+C11</f>
        <v>58170126.083333336</v>
      </c>
      <c r="E11" s="469">
        <f t="shared" si="4"/>
        <v>58170126.083333336</v>
      </c>
      <c r="F11" s="469">
        <f t="shared" si="4"/>
        <v>58170126.083333336</v>
      </c>
      <c r="G11" s="469">
        <f t="shared" si="4"/>
        <v>58170126.083333336</v>
      </c>
      <c r="H11" s="469">
        <f t="shared" si="4"/>
        <v>58170126.083333336</v>
      </c>
      <c r="I11" s="469">
        <f t="shared" si="4"/>
        <v>58170126.083333336</v>
      </c>
      <c r="J11" s="469">
        <f t="shared" si="4"/>
        <v>58170126.083333336</v>
      </c>
      <c r="K11" s="469">
        <f t="shared" si="4"/>
        <v>58170126.083333336</v>
      </c>
      <c r="L11" s="469">
        <f t="shared" si="4"/>
        <v>58170126.083333336</v>
      </c>
      <c r="M11" s="469">
        <f t="shared" si="4"/>
        <v>58170126.083333336</v>
      </c>
      <c r="N11" s="470">
        <f t="shared" si="2"/>
        <v>698041513</v>
      </c>
      <c r="O11" s="363"/>
      <c r="P11" s="306"/>
    </row>
    <row r="12" spans="1:18" ht="24" x14ac:dyDescent="0.2">
      <c r="A12" s="362" t="s">
        <v>71</v>
      </c>
      <c r="B12" s="469">
        <f>'1.melléklet.Önkormányzat'!D16/12</f>
        <v>8033937.416666667</v>
      </c>
      <c r="C12" s="469">
        <f t="shared" si="0"/>
        <v>8033937.416666667</v>
      </c>
      <c r="D12" s="469">
        <f t="shared" ref="D12:M12" si="5">+C12</f>
        <v>8033937.416666667</v>
      </c>
      <c r="E12" s="469">
        <f t="shared" si="5"/>
        <v>8033937.416666667</v>
      </c>
      <c r="F12" s="469">
        <f t="shared" si="5"/>
        <v>8033937.416666667</v>
      </c>
      <c r="G12" s="469">
        <f t="shared" si="5"/>
        <v>8033937.416666667</v>
      </c>
      <c r="H12" s="469">
        <f t="shared" si="5"/>
        <v>8033937.416666667</v>
      </c>
      <c r="I12" s="469">
        <f t="shared" si="5"/>
        <v>8033937.416666667</v>
      </c>
      <c r="J12" s="469">
        <f t="shared" si="5"/>
        <v>8033937.416666667</v>
      </c>
      <c r="K12" s="469">
        <f t="shared" si="5"/>
        <v>8033937.416666667</v>
      </c>
      <c r="L12" s="469">
        <f t="shared" si="5"/>
        <v>8033937.416666667</v>
      </c>
      <c r="M12" s="469">
        <f t="shared" si="5"/>
        <v>8033937.416666667</v>
      </c>
      <c r="N12" s="470">
        <f t="shared" si="2"/>
        <v>96407249.000000015</v>
      </c>
      <c r="O12" s="363"/>
      <c r="P12" s="306"/>
    </row>
    <row r="13" spans="1:18" x14ac:dyDescent="0.2">
      <c r="A13" s="362" t="s">
        <v>16</v>
      </c>
      <c r="B13" s="469">
        <f>'2.melléklet.Önkormányzat.és int'!X44/12</f>
        <v>628732.25</v>
      </c>
      <c r="C13" s="469">
        <f t="shared" si="0"/>
        <v>628732.25</v>
      </c>
      <c r="D13" s="469">
        <f t="shared" ref="D13:M13" si="6">+C13</f>
        <v>628732.25</v>
      </c>
      <c r="E13" s="469">
        <f t="shared" si="6"/>
        <v>628732.25</v>
      </c>
      <c r="F13" s="469">
        <f t="shared" si="6"/>
        <v>628732.25</v>
      </c>
      <c r="G13" s="469">
        <f t="shared" si="6"/>
        <v>628732.25</v>
      </c>
      <c r="H13" s="469">
        <f t="shared" si="6"/>
        <v>628732.25</v>
      </c>
      <c r="I13" s="469">
        <f t="shared" si="6"/>
        <v>628732.25</v>
      </c>
      <c r="J13" s="469">
        <f t="shared" si="6"/>
        <v>628732.25</v>
      </c>
      <c r="K13" s="469">
        <f t="shared" si="6"/>
        <v>628732.25</v>
      </c>
      <c r="L13" s="469">
        <f t="shared" si="6"/>
        <v>628732.25</v>
      </c>
      <c r="M13" s="469">
        <f t="shared" si="6"/>
        <v>628732.25</v>
      </c>
      <c r="N13" s="470">
        <f t="shared" si="2"/>
        <v>7544787</v>
      </c>
      <c r="O13" s="363"/>
      <c r="P13" s="306"/>
    </row>
    <row r="14" spans="1:18" ht="36" x14ac:dyDescent="0.2">
      <c r="A14" s="362" t="s">
        <v>303</v>
      </c>
      <c r="B14" s="469">
        <f>'2.melléklet.Önkormányzat.és int'!R44/12</f>
        <v>907250</v>
      </c>
      <c r="C14" s="469">
        <f t="shared" si="0"/>
        <v>907250</v>
      </c>
      <c r="D14" s="469">
        <f t="shared" ref="D14:M14" si="7">+C14</f>
        <v>907250</v>
      </c>
      <c r="E14" s="469">
        <f t="shared" si="7"/>
        <v>907250</v>
      </c>
      <c r="F14" s="469">
        <f t="shared" si="7"/>
        <v>907250</v>
      </c>
      <c r="G14" s="469">
        <f t="shared" si="7"/>
        <v>907250</v>
      </c>
      <c r="H14" s="469">
        <f t="shared" si="7"/>
        <v>907250</v>
      </c>
      <c r="I14" s="469">
        <f t="shared" si="7"/>
        <v>907250</v>
      </c>
      <c r="J14" s="469">
        <f t="shared" si="7"/>
        <v>907250</v>
      </c>
      <c r="K14" s="469">
        <f t="shared" si="7"/>
        <v>907250</v>
      </c>
      <c r="L14" s="469">
        <f t="shared" si="7"/>
        <v>907250</v>
      </c>
      <c r="M14" s="469">
        <f t="shared" si="7"/>
        <v>907250</v>
      </c>
      <c r="N14" s="470">
        <f t="shared" si="2"/>
        <v>10887000</v>
      </c>
      <c r="O14" s="363"/>
      <c r="P14" s="306"/>
    </row>
    <row r="15" spans="1:18" ht="24" x14ac:dyDescent="0.2">
      <c r="A15" s="362" t="s">
        <v>72</v>
      </c>
      <c r="B15" s="469"/>
      <c r="C15" s="469">
        <f t="shared" si="0"/>
        <v>0</v>
      </c>
      <c r="D15" s="469">
        <f t="shared" ref="D15:E15" si="8">+C15</f>
        <v>0</v>
      </c>
      <c r="E15" s="469">
        <f t="shared" si="8"/>
        <v>0</v>
      </c>
      <c r="F15" s="469"/>
      <c r="G15" s="469"/>
      <c r="H15" s="469">
        <f>'1.melléklet.Önkormányzat'!D20</f>
        <v>2082429878</v>
      </c>
      <c r="I15" s="469"/>
      <c r="J15" s="469"/>
      <c r="K15" s="469"/>
      <c r="L15" s="469"/>
      <c r="M15" s="469"/>
      <c r="N15" s="470">
        <f t="shared" si="2"/>
        <v>2082429878</v>
      </c>
      <c r="O15" s="363"/>
      <c r="P15" s="306"/>
    </row>
    <row r="16" spans="1:18" ht="24" x14ac:dyDescent="0.2">
      <c r="A16" s="362" t="s">
        <v>125</v>
      </c>
      <c r="B16" s="469"/>
      <c r="C16" s="469"/>
      <c r="D16" s="469"/>
      <c r="E16" s="469"/>
      <c r="F16" s="469">
        <f ca="1">'1.melléklet.Önkormányzat'!D36</f>
        <v>798593471</v>
      </c>
      <c r="G16" s="469"/>
      <c r="H16" s="469"/>
      <c r="I16" s="469"/>
      <c r="J16" s="469"/>
      <c r="K16" s="469"/>
      <c r="L16" s="469"/>
      <c r="M16" s="469"/>
      <c r="N16" s="470">
        <f t="shared" ca="1" si="2"/>
        <v>798593471</v>
      </c>
      <c r="O16" s="363"/>
      <c r="P16" s="306"/>
    </row>
    <row r="17" spans="1:16" ht="24" x14ac:dyDescent="0.2">
      <c r="A17" s="362" t="s">
        <v>557</v>
      </c>
      <c r="B17" s="469"/>
      <c r="C17" s="469">
        <v>0</v>
      </c>
      <c r="D17" s="469">
        <f>'1.melléklet.Önkormányzat'!D38</f>
        <v>350837</v>
      </c>
      <c r="E17" s="469">
        <v>0</v>
      </c>
      <c r="F17" s="469"/>
      <c r="G17" s="469">
        <v>0</v>
      </c>
      <c r="H17" s="469">
        <v>0</v>
      </c>
      <c r="I17" s="469">
        <v>0</v>
      </c>
      <c r="J17" s="469">
        <v>0</v>
      </c>
      <c r="K17" s="469">
        <v>0</v>
      </c>
      <c r="L17" s="469">
        <v>0</v>
      </c>
      <c r="M17" s="469">
        <v>0</v>
      </c>
      <c r="N17" s="470">
        <f t="shared" si="2"/>
        <v>350837</v>
      </c>
      <c r="O17" s="363"/>
      <c r="P17" s="306"/>
    </row>
    <row r="18" spans="1:16" x14ac:dyDescent="0.2">
      <c r="A18" s="362" t="s">
        <v>481</v>
      </c>
      <c r="B18" s="469"/>
      <c r="C18" s="469">
        <f>+B18</f>
        <v>0</v>
      </c>
      <c r="D18" s="469">
        <f t="shared" ref="D18:M18" si="9">+C18</f>
        <v>0</v>
      </c>
      <c r="E18" s="469">
        <f t="shared" si="9"/>
        <v>0</v>
      </c>
      <c r="F18" s="469">
        <f t="shared" si="9"/>
        <v>0</v>
      </c>
      <c r="G18" s="469">
        <f t="shared" si="9"/>
        <v>0</v>
      </c>
      <c r="H18" s="469">
        <f t="shared" si="9"/>
        <v>0</v>
      </c>
      <c r="I18" s="469">
        <f t="shared" si="9"/>
        <v>0</v>
      </c>
      <c r="J18" s="469">
        <f t="shared" si="9"/>
        <v>0</v>
      </c>
      <c r="K18" s="469">
        <f t="shared" si="9"/>
        <v>0</v>
      </c>
      <c r="L18" s="469">
        <f t="shared" si="9"/>
        <v>0</v>
      </c>
      <c r="M18" s="469">
        <f t="shared" si="9"/>
        <v>0</v>
      </c>
      <c r="N18" s="470">
        <f t="shared" si="2"/>
        <v>0</v>
      </c>
      <c r="O18" s="363"/>
      <c r="P18" s="306"/>
    </row>
    <row r="19" spans="1:16" x14ac:dyDescent="0.2">
      <c r="A19" s="362" t="s">
        <v>331</v>
      </c>
      <c r="B19" s="469">
        <v>0</v>
      </c>
      <c r="C19" s="469">
        <v>0</v>
      </c>
      <c r="D19" s="469">
        <v>0</v>
      </c>
      <c r="E19" s="469">
        <v>0</v>
      </c>
      <c r="F19" s="469">
        <v>0</v>
      </c>
      <c r="G19" s="469">
        <v>0</v>
      </c>
      <c r="H19" s="469">
        <v>0</v>
      </c>
      <c r="I19" s="469">
        <v>0</v>
      </c>
      <c r="J19" s="469">
        <v>0</v>
      </c>
      <c r="K19" s="469">
        <v>0</v>
      </c>
      <c r="L19" s="469">
        <v>0</v>
      </c>
      <c r="M19" s="469">
        <v>0</v>
      </c>
      <c r="N19" s="470">
        <f t="shared" si="2"/>
        <v>0</v>
      </c>
      <c r="O19" s="363"/>
      <c r="P19" s="306"/>
    </row>
    <row r="20" spans="1:16" x14ac:dyDescent="0.2">
      <c r="A20" s="364" t="s">
        <v>332</v>
      </c>
      <c r="B20" s="471">
        <f ca="1">SUM(B9:B19)</f>
        <v>93760868.166666672</v>
      </c>
      <c r="C20" s="471">
        <f ca="1">SUM(C9:C19)</f>
        <v>93760868.166666672</v>
      </c>
      <c r="D20" s="471">
        <f t="shared" ref="D20:M20" ca="1" si="10">SUM(D9:D19)</f>
        <v>94111705.166666672</v>
      </c>
      <c r="E20" s="471">
        <f t="shared" ca="1" si="10"/>
        <v>93760868.166666672</v>
      </c>
      <c r="F20" s="471">
        <f t="shared" ca="1" si="10"/>
        <v>892354339.16666663</v>
      </c>
      <c r="G20" s="471">
        <f t="shared" ca="1" si="10"/>
        <v>93760868.166666672</v>
      </c>
      <c r="H20" s="471">
        <f t="shared" ca="1" si="10"/>
        <v>2176190746.1666665</v>
      </c>
      <c r="I20" s="471">
        <f t="shared" ca="1" si="10"/>
        <v>93760868.166666672</v>
      </c>
      <c r="J20" s="471">
        <f t="shared" ca="1" si="10"/>
        <v>93760868.166666672</v>
      </c>
      <c r="K20" s="471">
        <f t="shared" ca="1" si="10"/>
        <v>93760868.166666672</v>
      </c>
      <c r="L20" s="471">
        <f t="shared" ca="1" si="10"/>
        <v>93760868.166666672</v>
      </c>
      <c r="M20" s="471">
        <f t="shared" ca="1" si="10"/>
        <v>93760868.166666672</v>
      </c>
      <c r="N20" s="470">
        <f t="shared" ca="1" si="2"/>
        <v>4006504603.999999</v>
      </c>
      <c r="O20" s="363"/>
      <c r="P20" s="306"/>
    </row>
    <row r="21" spans="1:16" x14ac:dyDescent="0.2">
      <c r="A21" s="360" t="s">
        <v>333</v>
      </c>
      <c r="B21" s="471"/>
      <c r="C21" s="471"/>
      <c r="D21" s="471"/>
      <c r="E21" s="471"/>
      <c r="F21" s="471"/>
      <c r="G21" s="471"/>
      <c r="H21" s="471"/>
      <c r="I21" s="471"/>
      <c r="J21" s="471"/>
      <c r="K21" s="471"/>
      <c r="L21" s="471"/>
      <c r="M21" s="471"/>
      <c r="N21" s="470"/>
      <c r="O21" s="365"/>
      <c r="P21" s="306"/>
    </row>
    <row r="22" spans="1:16" x14ac:dyDescent="0.2">
      <c r="A22" s="362" t="s">
        <v>36</v>
      </c>
      <c r="B22" s="469">
        <f>'1.melléklet.Önkormányzat'!D50/12</f>
        <v>44444426.166666664</v>
      </c>
      <c r="C22" s="469">
        <f t="shared" ref="C22:C28" si="11">+B22</f>
        <v>44444426.166666664</v>
      </c>
      <c r="D22" s="469">
        <f t="shared" ref="D22:M22" si="12">+C22</f>
        <v>44444426.166666664</v>
      </c>
      <c r="E22" s="469">
        <f t="shared" si="12"/>
        <v>44444426.166666664</v>
      </c>
      <c r="F22" s="469">
        <f t="shared" si="12"/>
        <v>44444426.166666664</v>
      </c>
      <c r="G22" s="469">
        <f t="shared" si="12"/>
        <v>44444426.166666664</v>
      </c>
      <c r="H22" s="469">
        <f t="shared" si="12"/>
        <v>44444426.166666664</v>
      </c>
      <c r="I22" s="469">
        <f t="shared" si="12"/>
        <v>44444426.166666664</v>
      </c>
      <c r="J22" s="469">
        <f t="shared" si="12"/>
        <v>44444426.166666664</v>
      </c>
      <c r="K22" s="469">
        <f t="shared" si="12"/>
        <v>44444426.166666664</v>
      </c>
      <c r="L22" s="469">
        <f t="shared" si="12"/>
        <v>44444426.166666664</v>
      </c>
      <c r="M22" s="469">
        <f t="shared" si="12"/>
        <v>44444426.166666664</v>
      </c>
      <c r="N22" s="470">
        <f t="shared" ref="N22:N29" si="13">SUM(B22:M22)</f>
        <v>533333114.00000006</v>
      </c>
      <c r="P22" s="306"/>
    </row>
    <row r="23" spans="1:16" ht="24" x14ac:dyDescent="0.2">
      <c r="A23" s="362" t="s">
        <v>298</v>
      </c>
      <c r="B23" s="469">
        <f>'1.melléklet.Önkormányzat'!D51/12</f>
        <v>5174132.833333333</v>
      </c>
      <c r="C23" s="469">
        <f t="shared" si="11"/>
        <v>5174132.833333333</v>
      </c>
      <c r="D23" s="469">
        <f t="shared" ref="D23:M23" si="14">+C23</f>
        <v>5174132.833333333</v>
      </c>
      <c r="E23" s="469">
        <f t="shared" si="14"/>
        <v>5174132.833333333</v>
      </c>
      <c r="F23" s="469">
        <f t="shared" si="14"/>
        <v>5174132.833333333</v>
      </c>
      <c r="G23" s="469">
        <f t="shared" si="14"/>
        <v>5174132.833333333</v>
      </c>
      <c r="H23" s="469">
        <f t="shared" si="14"/>
        <v>5174132.833333333</v>
      </c>
      <c r="I23" s="469">
        <f t="shared" si="14"/>
        <v>5174132.833333333</v>
      </c>
      <c r="J23" s="469">
        <f t="shared" si="14"/>
        <v>5174132.833333333</v>
      </c>
      <c r="K23" s="469">
        <f t="shared" si="14"/>
        <v>5174132.833333333</v>
      </c>
      <c r="L23" s="469">
        <f t="shared" si="14"/>
        <v>5174132.833333333</v>
      </c>
      <c r="M23" s="469">
        <f t="shared" si="14"/>
        <v>5174132.833333333</v>
      </c>
      <c r="N23" s="470">
        <f t="shared" si="13"/>
        <v>62089594.000000007</v>
      </c>
      <c r="O23" s="366"/>
      <c r="P23" s="306"/>
    </row>
    <row r="24" spans="1:16" x14ac:dyDescent="0.2">
      <c r="A24" s="362" t="s">
        <v>37</v>
      </c>
      <c r="B24" s="469">
        <f>'1.melléklet.Önkormányzat'!D52/12</f>
        <v>40696427.666666664</v>
      </c>
      <c r="C24" s="469">
        <f t="shared" si="11"/>
        <v>40696427.666666664</v>
      </c>
      <c r="D24" s="469">
        <f t="shared" ref="D24:L24" si="15">+C24</f>
        <v>40696427.666666664</v>
      </c>
      <c r="E24" s="469">
        <f t="shared" si="15"/>
        <v>40696427.666666664</v>
      </c>
      <c r="F24" s="469">
        <f t="shared" si="15"/>
        <v>40696427.666666664</v>
      </c>
      <c r="G24" s="469">
        <f t="shared" si="15"/>
        <v>40696427.666666664</v>
      </c>
      <c r="H24" s="469">
        <f t="shared" si="15"/>
        <v>40696427.666666664</v>
      </c>
      <c r="I24" s="469">
        <f t="shared" si="15"/>
        <v>40696427.666666664</v>
      </c>
      <c r="J24" s="469">
        <f t="shared" si="15"/>
        <v>40696427.666666664</v>
      </c>
      <c r="K24" s="469">
        <f t="shared" si="15"/>
        <v>40696427.666666664</v>
      </c>
      <c r="L24" s="469">
        <f t="shared" si="15"/>
        <v>40696427.666666664</v>
      </c>
      <c r="M24" s="469">
        <v>39480384</v>
      </c>
      <c r="N24" s="470">
        <f t="shared" si="13"/>
        <v>487141088.33333337</v>
      </c>
      <c r="O24" s="366"/>
      <c r="P24" s="306"/>
    </row>
    <row r="25" spans="1:16" x14ac:dyDescent="0.2">
      <c r="A25" s="362" t="s">
        <v>38</v>
      </c>
      <c r="B25" s="469">
        <f>'1.melléklet.Önkormányzat'!D53/12</f>
        <v>1963960.8333333333</v>
      </c>
      <c r="C25" s="469">
        <f t="shared" si="11"/>
        <v>1963960.8333333333</v>
      </c>
      <c r="D25" s="469">
        <f t="shared" ref="D25:M25" si="16">+C25</f>
        <v>1963960.8333333333</v>
      </c>
      <c r="E25" s="469">
        <f t="shared" si="16"/>
        <v>1963960.8333333333</v>
      </c>
      <c r="F25" s="469">
        <f t="shared" si="16"/>
        <v>1963960.8333333333</v>
      </c>
      <c r="G25" s="469">
        <f t="shared" si="16"/>
        <v>1963960.8333333333</v>
      </c>
      <c r="H25" s="469">
        <f t="shared" si="16"/>
        <v>1963960.8333333333</v>
      </c>
      <c r="I25" s="469">
        <f t="shared" si="16"/>
        <v>1963960.8333333333</v>
      </c>
      <c r="J25" s="469">
        <f t="shared" si="16"/>
        <v>1963960.8333333333</v>
      </c>
      <c r="K25" s="469">
        <f t="shared" si="16"/>
        <v>1963960.8333333333</v>
      </c>
      <c r="L25" s="469">
        <f t="shared" si="16"/>
        <v>1963960.8333333333</v>
      </c>
      <c r="M25" s="469">
        <f t="shared" si="16"/>
        <v>1963960.8333333333</v>
      </c>
      <c r="N25" s="470">
        <f t="shared" si="13"/>
        <v>23567529.999999996</v>
      </c>
      <c r="O25" s="366"/>
      <c r="P25" s="306"/>
    </row>
    <row r="26" spans="1:16" x14ac:dyDescent="0.2">
      <c r="A26" s="362" t="s">
        <v>39</v>
      </c>
      <c r="B26" s="469">
        <f>'1.melléklet.Önkormányzat'!D54/12</f>
        <v>3678570.0833333335</v>
      </c>
      <c r="C26" s="469">
        <f t="shared" si="11"/>
        <v>3678570.0833333335</v>
      </c>
      <c r="D26" s="469">
        <f t="shared" ref="D26:M26" si="17">+C26</f>
        <v>3678570.0833333335</v>
      </c>
      <c r="E26" s="469">
        <f t="shared" si="17"/>
        <v>3678570.0833333335</v>
      </c>
      <c r="F26" s="469">
        <f t="shared" si="17"/>
        <v>3678570.0833333335</v>
      </c>
      <c r="G26" s="469">
        <f t="shared" si="17"/>
        <v>3678570.0833333335</v>
      </c>
      <c r="H26" s="469">
        <f t="shared" si="17"/>
        <v>3678570.0833333335</v>
      </c>
      <c r="I26" s="469">
        <f t="shared" si="17"/>
        <v>3678570.0833333335</v>
      </c>
      <c r="J26" s="469">
        <f t="shared" si="17"/>
        <v>3678570.0833333335</v>
      </c>
      <c r="K26" s="469">
        <f t="shared" si="17"/>
        <v>3678570.0833333335</v>
      </c>
      <c r="L26" s="469">
        <f t="shared" si="17"/>
        <v>3678570.0833333335</v>
      </c>
      <c r="M26" s="469">
        <f t="shared" si="17"/>
        <v>3678570.0833333335</v>
      </c>
      <c r="N26" s="470">
        <f t="shared" si="13"/>
        <v>44142841</v>
      </c>
      <c r="O26" s="366"/>
      <c r="P26" s="306"/>
    </row>
    <row r="27" spans="1:16" x14ac:dyDescent="0.2">
      <c r="A27" s="362" t="s">
        <v>42</v>
      </c>
      <c r="B27" s="469">
        <f>'1.melléklet.Önkormányzat'!D59/7</f>
        <v>19224411</v>
      </c>
      <c r="C27" s="469">
        <f t="shared" si="11"/>
        <v>19224411</v>
      </c>
      <c r="D27" s="469">
        <f t="shared" ref="D27:M27" si="18">+C27</f>
        <v>19224411</v>
      </c>
      <c r="E27" s="469">
        <f t="shared" si="18"/>
        <v>19224411</v>
      </c>
      <c r="F27" s="469">
        <f t="shared" si="18"/>
        <v>19224411</v>
      </c>
      <c r="G27" s="469">
        <f t="shared" si="18"/>
        <v>19224411</v>
      </c>
      <c r="H27" s="469">
        <f t="shared" si="18"/>
        <v>19224411</v>
      </c>
      <c r="I27" s="469"/>
      <c r="J27" s="469">
        <f t="shared" si="18"/>
        <v>0</v>
      </c>
      <c r="K27" s="469">
        <f t="shared" si="18"/>
        <v>0</v>
      </c>
      <c r="L27" s="469">
        <f t="shared" si="18"/>
        <v>0</v>
      </c>
      <c r="M27" s="469">
        <f t="shared" si="18"/>
        <v>0</v>
      </c>
      <c r="N27" s="470">
        <f t="shared" si="13"/>
        <v>134570877</v>
      </c>
      <c r="O27" s="366"/>
      <c r="P27" s="306"/>
    </row>
    <row r="28" spans="1:16" x14ac:dyDescent="0.2">
      <c r="A28" s="362" t="s">
        <v>43</v>
      </c>
      <c r="B28" s="469"/>
      <c r="C28" s="469">
        <f t="shared" si="11"/>
        <v>0</v>
      </c>
      <c r="D28" s="469">
        <f>'1.melléklet.Önkormányzat'!D61/2</f>
        <v>983713753.5</v>
      </c>
      <c r="E28" s="469">
        <f>'1.melléklet.Önkormányzat'!D61/2</f>
        <v>983713753.5</v>
      </c>
      <c r="F28" s="469"/>
      <c r="G28" s="469"/>
      <c r="H28" s="469"/>
      <c r="I28" s="469"/>
      <c r="J28" s="469"/>
      <c r="K28" s="469"/>
      <c r="L28" s="469"/>
      <c r="M28" s="469"/>
      <c r="N28" s="470">
        <f t="shared" si="13"/>
        <v>1967427507</v>
      </c>
      <c r="O28" s="366"/>
      <c r="P28" s="306"/>
    </row>
    <row r="29" spans="1:16" ht="24" x14ac:dyDescent="0.2">
      <c r="A29" s="362" t="s">
        <v>284</v>
      </c>
      <c r="B29" s="469"/>
      <c r="C29" s="469">
        <v>600000</v>
      </c>
      <c r="D29" s="469">
        <v>800000</v>
      </c>
      <c r="E29" s="469"/>
      <c r="F29" s="469">
        <v>1000000</v>
      </c>
      <c r="G29" s="469"/>
      <c r="H29" s="469"/>
      <c r="I29" s="469"/>
      <c r="J29" s="469"/>
      <c r="K29" s="469">
        <f t="shared" ref="K29" si="19">+J29</f>
        <v>0</v>
      </c>
      <c r="L29" s="469"/>
      <c r="M29" s="469"/>
      <c r="N29" s="470">
        <f t="shared" si="13"/>
        <v>2400000</v>
      </c>
      <c r="O29" s="366"/>
      <c r="P29" s="306"/>
    </row>
    <row r="30" spans="1:16" ht="24" x14ac:dyDescent="0.2">
      <c r="A30" s="362" t="s">
        <v>46</v>
      </c>
      <c r="B30" s="469">
        <f>'1.melléklet.Önkormányzat'!D68</f>
        <v>25692813</v>
      </c>
      <c r="C30" s="469">
        <v>0</v>
      </c>
      <c r="D30" s="469">
        <v>0</v>
      </c>
      <c r="E30" s="469">
        <v>0</v>
      </c>
      <c r="F30" s="469">
        <v>0</v>
      </c>
      <c r="G30" s="469">
        <v>0</v>
      </c>
      <c r="H30" s="469">
        <v>0</v>
      </c>
      <c r="I30" s="469">
        <v>0</v>
      </c>
      <c r="J30" s="469">
        <v>0</v>
      </c>
      <c r="K30" s="469">
        <v>0</v>
      </c>
      <c r="L30" s="469">
        <v>0</v>
      </c>
      <c r="M30" s="469">
        <v>0</v>
      </c>
      <c r="N30" s="470">
        <f t="shared" ref="N30:N33" si="20">SUM(B30:M30)</f>
        <v>25692813</v>
      </c>
      <c r="O30" s="366"/>
      <c r="P30" s="306"/>
    </row>
    <row r="31" spans="1:16" x14ac:dyDescent="0.2">
      <c r="A31" s="367" t="s">
        <v>40</v>
      </c>
      <c r="B31" s="469">
        <f>'1.melléklet.Önkormányzat'!D55/12</f>
        <v>59975470.083333336</v>
      </c>
      <c r="C31" s="469">
        <f>+B31</f>
        <v>59975470.083333336</v>
      </c>
      <c r="D31" s="469">
        <f t="shared" ref="D31:M31" si="21">+C31</f>
        <v>59975470.083333336</v>
      </c>
      <c r="E31" s="469">
        <f t="shared" si="21"/>
        <v>59975470.083333336</v>
      </c>
      <c r="F31" s="469">
        <f t="shared" si="21"/>
        <v>59975470.083333336</v>
      </c>
      <c r="G31" s="469">
        <f t="shared" si="21"/>
        <v>59975470.083333336</v>
      </c>
      <c r="H31" s="469">
        <f t="shared" si="21"/>
        <v>59975470.083333336</v>
      </c>
      <c r="I31" s="469">
        <f t="shared" si="21"/>
        <v>59975470.083333336</v>
      </c>
      <c r="J31" s="469">
        <f t="shared" si="21"/>
        <v>59975470.083333336</v>
      </c>
      <c r="K31" s="469">
        <f t="shared" si="21"/>
        <v>59975470.083333336</v>
      </c>
      <c r="L31" s="469">
        <f t="shared" si="21"/>
        <v>59975470.083333336</v>
      </c>
      <c r="M31" s="469">
        <f t="shared" si="21"/>
        <v>59975470.083333336</v>
      </c>
      <c r="N31" s="470">
        <f t="shared" si="20"/>
        <v>719705641.00000012</v>
      </c>
      <c r="O31" s="366"/>
      <c r="P31" s="306"/>
    </row>
    <row r="32" spans="1:16" x14ac:dyDescent="0.2">
      <c r="A32" s="364" t="s">
        <v>335</v>
      </c>
      <c r="B32" s="471">
        <f t="shared" ref="B32:M32" si="22">SUM(B22:B31)</f>
        <v>200850211.66666666</v>
      </c>
      <c r="C32" s="471">
        <f t="shared" si="22"/>
        <v>175757398.66666666</v>
      </c>
      <c r="D32" s="471">
        <f t="shared" si="22"/>
        <v>1159671152.1666665</v>
      </c>
      <c r="E32" s="471">
        <f t="shared" si="22"/>
        <v>1158871152.1666665</v>
      </c>
      <c r="F32" s="471">
        <f t="shared" si="22"/>
        <v>176157398.66666666</v>
      </c>
      <c r="G32" s="471">
        <f t="shared" si="22"/>
        <v>175157398.66666666</v>
      </c>
      <c r="H32" s="471">
        <f t="shared" si="22"/>
        <v>175157398.66666666</v>
      </c>
      <c r="I32" s="471">
        <f t="shared" si="22"/>
        <v>155932987.66666666</v>
      </c>
      <c r="J32" s="471">
        <f t="shared" si="22"/>
        <v>155932987.66666666</v>
      </c>
      <c r="K32" s="471">
        <f t="shared" si="22"/>
        <v>155932987.66666666</v>
      </c>
      <c r="L32" s="471">
        <f t="shared" si="22"/>
        <v>155932987.66666666</v>
      </c>
      <c r="M32" s="471">
        <f t="shared" si="22"/>
        <v>154716944</v>
      </c>
      <c r="N32" s="470">
        <f>SUM(B32:M32)</f>
        <v>4000071005.3333316</v>
      </c>
      <c r="O32" s="306"/>
      <c r="P32" s="306"/>
    </row>
    <row r="33" spans="1:16" ht="12.75" thickBot="1" x14ac:dyDescent="0.25">
      <c r="A33" s="368" t="s">
        <v>336</v>
      </c>
      <c r="B33" s="472">
        <f ca="1">'6.melléklet.Kiadások.Önk.'!AG63/12</f>
        <v>48883933.333333336</v>
      </c>
      <c r="C33" s="472">
        <f ca="1">+B33</f>
        <v>48883933.333333336</v>
      </c>
      <c r="D33" s="472">
        <f t="shared" ref="D33:M33" ca="1" si="23">+C33</f>
        <v>48883933.333333336</v>
      </c>
      <c r="E33" s="472">
        <f t="shared" ca="1" si="23"/>
        <v>48883933.333333336</v>
      </c>
      <c r="F33" s="472">
        <f t="shared" ca="1" si="23"/>
        <v>48883933.333333336</v>
      </c>
      <c r="G33" s="472">
        <f t="shared" ca="1" si="23"/>
        <v>48883933.333333336</v>
      </c>
      <c r="H33" s="472">
        <f t="shared" ca="1" si="23"/>
        <v>48883933.333333336</v>
      </c>
      <c r="I33" s="472">
        <f t="shared" ca="1" si="23"/>
        <v>48883933.333333336</v>
      </c>
      <c r="J33" s="472">
        <f t="shared" ca="1" si="23"/>
        <v>48883933.333333336</v>
      </c>
      <c r="K33" s="472">
        <f t="shared" ca="1" si="23"/>
        <v>48883933.333333336</v>
      </c>
      <c r="L33" s="472">
        <f t="shared" ca="1" si="23"/>
        <v>48883933.333333336</v>
      </c>
      <c r="M33" s="472">
        <f t="shared" ca="1" si="23"/>
        <v>48883933.333333336</v>
      </c>
      <c r="N33" s="473">
        <f t="shared" ca="1" si="20"/>
        <v>586607200</v>
      </c>
      <c r="O33" s="303"/>
      <c r="P33" s="306"/>
    </row>
    <row r="34" spans="1:16" x14ac:dyDescent="0.2">
      <c r="A34" s="188"/>
      <c r="B34" s="474"/>
      <c r="C34" s="474"/>
      <c r="D34" s="474"/>
      <c r="E34" s="474"/>
      <c r="F34" s="474"/>
      <c r="G34" s="474"/>
      <c r="H34" s="474"/>
      <c r="I34" s="474"/>
      <c r="J34" s="474"/>
      <c r="K34" s="474"/>
      <c r="L34" s="474"/>
      <c r="M34" s="474"/>
      <c r="N34" s="474"/>
    </row>
    <row r="35" spans="1:16" x14ac:dyDescent="0.2">
      <c r="A35" s="370"/>
      <c r="B35" s="369"/>
      <c r="C35" s="369"/>
      <c r="D35" s="369"/>
      <c r="E35" s="369"/>
      <c r="F35" s="369"/>
      <c r="G35" s="369"/>
      <c r="H35" s="369"/>
      <c r="I35" s="369"/>
      <c r="J35" s="369"/>
      <c r="K35" s="369"/>
      <c r="L35" s="369"/>
      <c r="M35" s="369"/>
      <c r="N35" s="369"/>
    </row>
    <row r="36" spans="1:16" x14ac:dyDescent="0.2">
      <c r="A36" s="314"/>
      <c r="B36" s="315"/>
      <c r="C36" s="315"/>
      <c r="D36" s="315"/>
      <c r="E36" s="315"/>
      <c r="F36" s="315"/>
      <c r="G36" s="315"/>
      <c r="H36" s="315"/>
      <c r="I36" s="315"/>
      <c r="J36" s="315"/>
      <c r="K36" s="315"/>
      <c r="L36" s="315"/>
      <c r="M36" s="315"/>
      <c r="N36" s="303"/>
    </row>
    <row r="37" spans="1:16" x14ac:dyDescent="0.2">
      <c r="B37" s="315"/>
      <c r="N37" s="306"/>
    </row>
    <row r="38" spans="1:16" x14ac:dyDescent="0.2">
      <c r="B38" s="315"/>
      <c r="N38" s="306"/>
    </row>
    <row r="39" spans="1:16" x14ac:dyDescent="0.2">
      <c r="B39" s="315"/>
      <c r="N39" s="306"/>
    </row>
    <row r="40" spans="1:16" x14ac:dyDescent="0.2">
      <c r="B40" s="315"/>
      <c r="F40" s="372"/>
      <c r="N40" s="306"/>
    </row>
    <row r="41" spans="1:16" x14ac:dyDescent="0.2">
      <c r="N41" s="306"/>
    </row>
    <row r="42" spans="1:16" x14ac:dyDescent="0.2">
      <c r="N42" s="306"/>
    </row>
    <row r="43" spans="1:16" x14ac:dyDescent="0.2">
      <c r="B43" s="306"/>
      <c r="N43" s="306"/>
    </row>
    <row r="44" spans="1:16" x14ac:dyDescent="0.2">
      <c r="A44" s="373"/>
      <c r="B44" s="370"/>
      <c r="C44" s="370"/>
      <c r="D44" s="370"/>
      <c r="E44" s="370"/>
      <c r="F44" s="370"/>
      <c r="G44" s="370"/>
      <c r="H44" s="370"/>
      <c r="I44" s="370"/>
      <c r="J44" s="370"/>
      <c r="K44" s="370"/>
      <c r="L44" s="370"/>
      <c r="M44" s="370"/>
      <c r="N44" s="306"/>
    </row>
    <row r="45" spans="1:16" x14ac:dyDescent="0.2">
      <c r="A45" s="308"/>
      <c r="B45" s="303"/>
      <c r="C45" s="303"/>
      <c r="D45" s="303"/>
      <c r="E45" s="303"/>
      <c r="F45" s="303"/>
      <c r="G45" s="303"/>
      <c r="H45" s="303"/>
      <c r="I45" s="303"/>
      <c r="J45" s="303"/>
      <c r="K45" s="303"/>
      <c r="L45" s="303"/>
      <c r="M45" s="303"/>
      <c r="N45" s="303"/>
    </row>
    <row r="46" spans="1:16" x14ac:dyDescent="0.2">
      <c r="B46" s="306"/>
    </row>
    <row r="47" spans="1:16" x14ac:dyDescent="0.2">
      <c r="B47" s="306"/>
    </row>
  </sheetData>
  <mergeCells count="4">
    <mergeCell ref="A1:N1"/>
    <mergeCell ref="A3:N3"/>
    <mergeCell ref="A5:N5"/>
    <mergeCell ref="A6:N6"/>
  </mergeCells>
  <pageMargins left="0.25" right="0.25" top="0.14583333333333334" bottom="0.75" header="0.3" footer="0.3"/>
  <pageSetup paperSize="9" orientation="landscape" r:id="rId1"/>
  <headerFooter alignWithMargins="0"/>
  <ignoredErrors>
    <ignoredError sqref="C32:M32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</sheetPr>
  <dimension ref="A1:R11"/>
  <sheetViews>
    <sheetView zoomScalePageLayoutView="85" workbookViewId="0">
      <selection activeCell="F9" sqref="F9"/>
    </sheetView>
  </sheetViews>
  <sheetFormatPr defaultColWidth="9.140625" defaultRowHeight="12.75" x14ac:dyDescent="0.2"/>
  <cols>
    <col min="1" max="1" width="6.28515625" style="218" customWidth="1"/>
    <col min="2" max="2" width="33.5703125" style="219" customWidth="1"/>
    <col min="3" max="3" width="14.42578125" style="220" customWidth="1"/>
    <col min="4" max="4" width="15" style="220" customWidth="1"/>
    <col min="5" max="5" width="12.140625" style="236" customWidth="1"/>
    <col min="6" max="6" width="27.5703125" style="218" customWidth="1"/>
    <col min="7" max="7" width="13.85546875" style="218" customWidth="1"/>
    <col min="8" max="8" width="15.140625" style="218" customWidth="1"/>
    <col min="9" max="16384" width="9.140625" style="218"/>
  </cols>
  <sheetData>
    <row r="1" spans="1:18" s="188" customFormat="1" ht="27.75" customHeight="1" x14ac:dyDescent="0.2">
      <c r="A1" s="662"/>
      <c r="B1" s="663"/>
      <c r="C1" s="663"/>
      <c r="D1" s="663"/>
      <c r="E1" s="663"/>
      <c r="F1" s="186"/>
      <c r="G1" s="186"/>
      <c r="H1" s="186"/>
      <c r="I1" s="186"/>
      <c r="J1" s="186"/>
      <c r="K1" s="186"/>
      <c r="L1" s="186"/>
      <c r="M1" s="186"/>
      <c r="N1" s="186"/>
      <c r="O1" s="218"/>
      <c r="P1" s="218"/>
      <c r="Q1" s="218"/>
      <c r="R1" s="218"/>
    </row>
    <row r="2" spans="1:18" s="188" customFormat="1" x14ac:dyDescent="0.2">
      <c r="A2" s="666" t="s">
        <v>470</v>
      </c>
      <c r="B2" s="667"/>
      <c r="C2" s="667"/>
      <c r="D2" s="667"/>
      <c r="E2" s="667"/>
    </row>
    <row r="3" spans="1:18" s="188" customFormat="1" ht="28.5" customHeight="1" x14ac:dyDescent="0.2">
      <c r="F3" s="186"/>
      <c r="G3" s="186"/>
      <c r="H3" s="186"/>
      <c r="I3" s="186"/>
      <c r="J3" s="186"/>
      <c r="K3" s="186"/>
      <c r="L3" s="186"/>
      <c r="M3" s="186"/>
      <c r="N3" s="186"/>
      <c r="O3" s="218"/>
      <c r="P3" s="218"/>
      <c r="Q3" s="218"/>
      <c r="R3" s="218"/>
    </row>
    <row r="4" spans="1:18" s="188" customFormat="1" ht="12" x14ac:dyDescent="0.2">
      <c r="A4" s="192"/>
      <c r="B4" s="193"/>
      <c r="C4" s="193"/>
      <c r="D4" s="193"/>
      <c r="E4" s="284"/>
      <c r="F4" s="284"/>
      <c r="G4" s="284"/>
      <c r="H4" s="284"/>
      <c r="I4" s="284"/>
      <c r="J4" s="285"/>
    </row>
    <row r="5" spans="1:18" s="188" customFormat="1" ht="58.5" customHeight="1" x14ac:dyDescent="0.25">
      <c r="A5" s="675" t="s">
        <v>432</v>
      </c>
      <c r="B5" s="676"/>
      <c r="C5" s="676"/>
      <c r="D5" s="676"/>
      <c r="E5" s="676"/>
      <c r="F5" s="196"/>
      <c r="G5" s="196"/>
      <c r="H5" s="196"/>
      <c r="I5" s="196"/>
      <c r="J5" s="196"/>
      <c r="K5" s="196"/>
      <c r="L5" s="196"/>
      <c r="M5" s="196"/>
      <c r="N5" s="196"/>
      <c r="O5" s="287"/>
      <c r="P5" s="287"/>
      <c r="Q5" s="287"/>
      <c r="R5" s="287"/>
    </row>
    <row r="6" spans="1:18" s="188" customFormat="1" ht="22.5" customHeight="1" thickBot="1" x14ac:dyDescent="0.25">
      <c r="A6" s="677" t="s">
        <v>417</v>
      </c>
      <c r="B6" s="677"/>
      <c r="C6" s="677"/>
      <c r="D6" s="677"/>
      <c r="E6" s="677"/>
      <c r="F6" s="187"/>
      <c r="G6" s="187"/>
      <c r="H6" s="187"/>
      <c r="I6" s="187"/>
      <c r="J6" s="187"/>
      <c r="K6" s="187"/>
      <c r="L6" s="187"/>
      <c r="M6" s="187"/>
      <c r="N6" s="187"/>
      <c r="O6" s="218"/>
      <c r="P6" s="218"/>
      <c r="Q6" s="218"/>
      <c r="R6" s="218"/>
    </row>
    <row r="7" spans="1:18" ht="33" customHeight="1" x14ac:dyDescent="0.2">
      <c r="A7" s="374" t="s">
        <v>337</v>
      </c>
      <c r="B7" s="375" t="s">
        <v>61</v>
      </c>
      <c r="C7" s="376" t="s">
        <v>51</v>
      </c>
      <c r="D7" s="376" t="s">
        <v>52</v>
      </c>
      <c r="E7" s="200" t="s">
        <v>338</v>
      </c>
      <c r="G7" s="377"/>
      <c r="H7" s="377"/>
    </row>
    <row r="8" spans="1:18" x14ac:dyDescent="0.2">
      <c r="A8" s="475" t="s">
        <v>53</v>
      </c>
      <c r="B8" s="476" t="s">
        <v>60</v>
      </c>
      <c r="C8" s="552" t="s">
        <v>54</v>
      </c>
      <c r="D8" s="553" t="s">
        <v>55</v>
      </c>
      <c r="E8" s="554" t="s">
        <v>56</v>
      </c>
      <c r="G8" s="228"/>
      <c r="H8" s="236"/>
    </row>
    <row r="9" spans="1:18" x14ac:dyDescent="0.2">
      <c r="A9" s="378">
        <v>1</v>
      </c>
      <c r="B9" s="203" t="s">
        <v>531</v>
      </c>
      <c r="C9" s="209">
        <v>147429878</v>
      </c>
      <c r="D9" s="206">
        <v>152777550</v>
      </c>
      <c r="E9" s="379">
        <f>D9-C9</f>
        <v>5347672</v>
      </c>
    </row>
    <row r="10" spans="1:18" ht="25.5" x14ac:dyDescent="0.2">
      <c r="A10" s="378">
        <v>2</v>
      </c>
      <c r="B10" s="591" t="s">
        <v>550</v>
      </c>
      <c r="C10" s="565">
        <v>1935000000</v>
      </c>
      <c r="D10" s="592">
        <v>1935000000</v>
      </c>
      <c r="E10" s="593"/>
    </row>
    <row r="11" spans="1:18" ht="13.5" thickBot="1" x14ac:dyDescent="0.25">
      <c r="A11" s="380"/>
      <c r="B11" s="381" t="s">
        <v>63</v>
      </c>
      <c r="C11" s="213">
        <f>SUM(C9)</f>
        <v>147429878</v>
      </c>
      <c r="D11" s="213">
        <f>SUM(D9:D9)</f>
        <v>152777550</v>
      </c>
      <c r="E11" s="214">
        <f>SUM(E9:E9)</f>
        <v>5347672</v>
      </c>
    </row>
  </sheetData>
  <mergeCells count="4">
    <mergeCell ref="A1:E1"/>
    <mergeCell ref="A2:E2"/>
    <mergeCell ref="A5:E5"/>
    <mergeCell ref="A6:E6"/>
  </mergeCells>
  <printOptions horizontalCentered="1"/>
  <pageMargins left="0.78740157480314965" right="0.78740157480314965" top="0.2083333333333333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000"/>
  </sheetPr>
  <dimension ref="A1:R17"/>
  <sheetViews>
    <sheetView workbookViewId="0">
      <selection activeCell="C14" sqref="C14"/>
    </sheetView>
  </sheetViews>
  <sheetFormatPr defaultColWidth="9.140625" defaultRowHeight="12.75" x14ac:dyDescent="0.2"/>
  <cols>
    <col min="1" max="1" width="7.7109375" style="202" customWidth="1"/>
    <col min="2" max="2" width="36.7109375" style="202" customWidth="1"/>
    <col min="3" max="4" width="13.28515625" style="202" customWidth="1"/>
    <col min="5" max="5" width="13.5703125" style="202" customWidth="1"/>
    <col min="6" max="16384" width="9.140625" style="202"/>
  </cols>
  <sheetData>
    <row r="1" spans="1:18" s="188" customFormat="1" ht="34.5" customHeight="1" x14ac:dyDescent="0.2">
      <c r="A1" s="662"/>
      <c r="B1" s="663"/>
      <c r="C1" s="663"/>
      <c r="D1" s="663"/>
      <c r="E1" s="663"/>
      <c r="F1" s="186"/>
      <c r="G1" s="186"/>
      <c r="H1" s="186"/>
      <c r="I1" s="186"/>
      <c r="J1" s="186"/>
      <c r="K1" s="186"/>
      <c r="L1" s="186"/>
      <c r="M1" s="186"/>
      <c r="N1" s="186"/>
      <c r="O1" s="218"/>
      <c r="P1" s="218"/>
      <c r="Q1" s="218"/>
      <c r="R1" s="218"/>
    </row>
    <row r="2" spans="1:18" s="188" customFormat="1" ht="34.5" customHeight="1" x14ac:dyDescent="0.2">
      <c r="A2" s="189"/>
      <c r="B2" s="681"/>
      <c r="C2" s="681"/>
      <c r="D2" s="681"/>
      <c r="E2" s="681"/>
    </row>
    <row r="3" spans="1:18" s="188" customFormat="1" ht="34.5" customHeight="1" x14ac:dyDescent="0.2">
      <c r="A3" s="666" t="s">
        <v>532</v>
      </c>
      <c r="B3" s="667"/>
      <c r="C3" s="667"/>
      <c r="D3" s="667"/>
      <c r="E3" s="667"/>
      <c r="F3" s="186"/>
      <c r="G3" s="186"/>
      <c r="H3" s="186"/>
      <c r="I3" s="186"/>
      <c r="J3" s="186"/>
      <c r="K3" s="186"/>
      <c r="L3" s="186"/>
      <c r="M3" s="186"/>
      <c r="N3" s="186"/>
      <c r="O3" s="218"/>
      <c r="P3" s="218"/>
      <c r="Q3" s="218"/>
      <c r="R3" s="218"/>
    </row>
    <row r="4" spans="1:18" s="188" customFormat="1" ht="34.5" customHeight="1" x14ac:dyDescent="0.2">
      <c r="A4" s="192"/>
      <c r="B4" s="193"/>
      <c r="C4" s="193"/>
      <c r="D4" s="193"/>
      <c r="E4" s="284"/>
      <c r="F4" s="284"/>
      <c r="G4" s="284"/>
      <c r="H4" s="284"/>
      <c r="I4" s="284"/>
      <c r="J4" s="285"/>
    </row>
    <row r="5" spans="1:18" s="188" customFormat="1" ht="34.5" customHeight="1" x14ac:dyDescent="0.25">
      <c r="A5" s="675" t="s">
        <v>339</v>
      </c>
      <c r="B5" s="676"/>
      <c r="C5" s="676"/>
      <c r="D5" s="676"/>
      <c r="E5" s="676"/>
      <c r="F5" s="196"/>
      <c r="G5" s="196"/>
      <c r="H5" s="196"/>
      <c r="I5" s="196"/>
      <c r="J5" s="196"/>
      <c r="K5" s="196"/>
      <c r="L5" s="196"/>
      <c r="M5" s="196"/>
      <c r="N5" s="196"/>
      <c r="O5" s="287"/>
      <c r="P5" s="287"/>
      <c r="Q5" s="287"/>
      <c r="R5" s="287"/>
    </row>
    <row r="6" spans="1:18" s="188" customFormat="1" ht="34.5" customHeight="1" x14ac:dyDescent="0.2">
      <c r="A6" s="674" t="s">
        <v>415</v>
      </c>
      <c r="B6" s="674"/>
      <c r="C6" s="674"/>
      <c r="D6" s="674"/>
      <c r="E6" s="674"/>
      <c r="F6" s="187"/>
      <c r="G6" s="187"/>
      <c r="H6" s="187"/>
      <c r="I6" s="187"/>
      <c r="J6" s="187"/>
      <c r="K6" s="187"/>
      <c r="L6" s="187"/>
      <c r="M6" s="187"/>
      <c r="N6" s="187"/>
      <c r="O6" s="218"/>
      <c r="P6" s="218"/>
      <c r="Q6" s="218"/>
      <c r="R6" s="218"/>
    </row>
    <row r="7" spans="1:18" s="188" customFormat="1" ht="42" customHeight="1" x14ac:dyDescent="0.2">
      <c r="A7" s="461" t="s">
        <v>181</v>
      </c>
      <c r="B7" s="461" t="s">
        <v>61</v>
      </c>
      <c r="C7" s="477" t="s">
        <v>340</v>
      </c>
      <c r="D7" s="477" t="s">
        <v>533</v>
      </c>
      <c r="E7" s="477" t="s">
        <v>341</v>
      </c>
      <c r="F7" s="187"/>
      <c r="G7" s="187"/>
      <c r="H7" s="187"/>
      <c r="I7" s="187"/>
      <c r="J7" s="187"/>
      <c r="K7" s="187"/>
      <c r="L7" s="187"/>
      <c r="M7" s="187"/>
      <c r="N7" s="187"/>
      <c r="O7" s="218"/>
      <c r="P7" s="218"/>
      <c r="Q7" s="218"/>
      <c r="R7" s="218"/>
    </row>
    <row r="8" spans="1:18" s="188" customFormat="1" ht="42" customHeight="1" x14ac:dyDescent="0.2">
      <c r="A8" s="461" t="s">
        <v>53</v>
      </c>
      <c r="B8" s="461" t="s">
        <v>60</v>
      </c>
      <c r="C8" s="461" t="s">
        <v>54</v>
      </c>
      <c r="D8" s="461" t="s">
        <v>55</v>
      </c>
      <c r="E8" s="461" t="s">
        <v>56</v>
      </c>
      <c r="F8" s="187"/>
      <c r="G8" s="187"/>
      <c r="H8" s="187"/>
      <c r="I8" s="187"/>
      <c r="J8" s="187"/>
      <c r="K8" s="187"/>
      <c r="L8" s="187"/>
      <c r="M8" s="187"/>
      <c r="N8" s="187"/>
      <c r="O8" s="218"/>
      <c r="P8" s="218"/>
      <c r="Q8" s="218"/>
      <c r="R8" s="218"/>
    </row>
    <row r="9" spans="1:18" ht="15" x14ac:dyDescent="0.25">
      <c r="A9" s="382"/>
      <c r="B9" s="383" t="s">
        <v>342</v>
      </c>
      <c r="C9" s="678"/>
      <c r="D9" s="679"/>
      <c r="E9" s="680"/>
    </row>
    <row r="10" spans="1:18" ht="15.75" x14ac:dyDescent="0.25">
      <c r="A10" s="384">
        <v>1</v>
      </c>
      <c r="B10" s="385" t="s">
        <v>343</v>
      </c>
      <c r="C10" s="386">
        <f>D10+E10</f>
        <v>18752000</v>
      </c>
      <c r="D10" s="387">
        <v>18500000</v>
      </c>
      <c r="E10" s="388">
        <v>252000</v>
      </c>
      <c r="F10" s="389"/>
    </row>
    <row r="11" spans="1:18" ht="15.75" x14ac:dyDescent="0.25">
      <c r="A11" s="384">
        <v>2</v>
      </c>
      <c r="B11" s="385" t="s">
        <v>344</v>
      </c>
      <c r="C11" s="386">
        <f>D11+E11</f>
        <v>115734615</v>
      </c>
      <c r="D11" s="387">
        <v>115317500</v>
      </c>
      <c r="E11" s="388">
        <v>417115</v>
      </c>
      <c r="F11" s="389"/>
    </row>
    <row r="12" spans="1:18" ht="16.5" thickBot="1" x14ac:dyDescent="0.3">
      <c r="A12" s="390"/>
      <c r="B12" s="391" t="s">
        <v>63</v>
      </c>
      <c r="C12" s="392">
        <f>SUM(C10:C11)</f>
        <v>134486615</v>
      </c>
      <c r="D12" s="392">
        <f>SUM(D10:D11)</f>
        <v>133817500</v>
      </c>
      <c r="E12" s="393">
        <f>E10+E11</f>
        <v>669115</v>
      </c>
    </row>
    <row r="17" spans="4:4" x14ac:dyDescent="0.2">
      <c r="D17" s="394"/>
    </row>
  </sheetData>
  <mergeCells count="6">
    <mergeCell ref="C9:E9"/>
    <mergeCell ref="A1:E1"/>
    <mergeCell ref="A3:E3"/>
    <mergeCell ref="A5:E5"/>
    <mergeCell ref="A6:E6"/>
    <mergeCell ref="B2:E2"/>
  </mergeCells>
  <printOptions horizontalCentered="1"/>
  <pageMargins left="0.74803149606299213" right="0.74803149606299213" top="0.21875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AF48"/>
  <sheetViews>
    <sheetView showWhiteSpace="0" zoomScale="87" zoomScaleNormal="87" zoomScaleSheetLayoutView="100" workbookViewId="0">
      <pane xSplit="4" ySplit="6" topLeftCell="P25" activePane="bottomRight" state="frozen"/>
      <selection pane="topRight" activeCell="D1" sqref="D1"/>
      <selection pane="bottomLeft" activeCell="A6" sqref="A6"/>
      <selection pane="bottomRight" activeCell="X25" sqref="X25"/>
    </sheetView>
  </sheetViews>
  <sheetFormatPr defaultColWidth="9.28515625" defaultRowHeight="15" x14ac:dyDescent="0.25"/>
  <cols>
    <col min="1" max="1" width="7.140625" style="68" customWidth="1"/>
    <col min="2" max="2" width="5" style="3" customWidth="1"/>
    <col min="3" max="3" width="11.42578125" style="3" customWidth="1"/>
    <col min="4" max="4" width="50.85546875" style="3" customWidth="1"/>
    <col min="5" max="5" width="17.42578125" style="33" bestFit="1" customWidth="1"/>
    <col min="6" max="6" width="13.7109375" style="33" customWidth="1"/>
    <col min="7" max="7" width="15.42578125" style="33" bestFit="1" customWidth="1"/>
    <col min="8" max="8" width="12.42578125" style="33" bestFit="1" customWidth="1"/>
    <col min="9" max="9" width="15.42578125" style="33" bestFit="1" customWidth="1"/>
    <col min="10" max="10" width="12.42578125" style="33" bestFit="1" customWidth="1"/>
    <col min="11" max="11" width="15.42578125" style="33" bestFit="1" customWidth="1"/>
    <col min="12" max="12" width="10.85546875" style="33" customWidth="1"/>
    <col min="13" max="13" width="16.5703125" style="33" bestFit="1" customWidth="1"/>
    <col min="14" max="14" width="14" style="33" customWidth="1"/>
    <col min="15" max="15" width="13.7109375" style="33" customWidth="1"/>
    <col min="16" max="16" width="14.28515625" style="33" customWidth="1"/>
    <col min="17" max="17" width="14.85546875" style="33" bestFit="1" customWidth="1"/>
    <col min="18" max="20" width="14" style="33" customWidth="1"/>
    <col min="21" max="21" width="14.28515625" style="33" bestFit="1" customWidth="1"/>
    <col min="22" max="22" width="10.7109375" style="33" bestFit="1" customWidth="1"/>
    <col min="23" max="23" width="12" style="33" customWidth="1"/>
    <col min="24" max="24" width="10" style="33" customWidth="1"/>
    <col min="25" max="25" width="15.140625" style="33" customWidth="1"/>
    <col min="26" max="26" width="12.42578125" style="33" bestFit="1" customWidth="1"/>
    <col min="27" max="27" width="15.42578125" style="33" bestFit="1" customWidth="1"/>
    <col min="28" max="28" width="12.42578125" style="33" customWidth="1"/>
    <col min="29" max="29" width="18.140625" style="33" bestFit="1" customWidth="1"/>
    <col min="30" max="30" width="14" style="3" customWidth="1"/>
    <col min="31" max="31" width="12.5703125" style="3" customWidth="1"/>
    <col min="32" max="32" width="13.5703125" style="3" bestFit="1" customWidth="1"/>
    <col min="33" max="16384" width="9.28515625" style="3"/>
  </cols>
  <sheetData>
    <row r="1" spans="1:30" s="499" customFormat="1" ht="28.5" customHeight="1" x14ac:dyDescent="0.3">
      <c r="A1" s="532"/>
      <c r="E1" s="500"/>
      <c r="F1" s="500"/>
      <c r="G1" s="500"/>
      <c r="H1" s="500"/>
      <c r="I1" s="500"/>
      <c r="J1" s="500"/>
      <c r="K1" s="500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0"/>
      <c r="AC1" s="500"/>
    </row>
    <row r="2" spans="1:30" ht="26.25" customHeight="1" x14ac:dyDescent="0.3">
      <c r="A2" s="509"/>
      <c r="B2" s="509"/>
      <c r="C2" s="509"/>
      <c r="D2" s="509"/>
      <c r="E2" s="509"/>
      <c r="F2" s="509"/>
      <c r="G2" s="509"/>
      <c r="H2" s="509"/>
      <c r="I2" s="509"/>
      <c r="J2" s="509"/>
      <c r="K2" s="509"/>
      <c r="L2" s="509"/>
      <c r="M2" s="509"/>
      <c r="N2" s="509"/>
      <c r="W2" s="33" t="s">
        <v>499</v>
      </c>
    </row>
    <row r="3" spans="1:30" ht="45.75" customHeight="1" x14ac:dyDescent="0.25">
      <c r="A3" s="67"/>
      <c r="B3" s="1">
        <v>1</v>
      </c>
      <c r="C3" s="1"/>
      <c r="D3" s="613" t="s">
        <v>500</v>
      </c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</row>
    <row r="4" spans="1:30" ht="45.75" customHeight="1" x14ac:dyDescent="0.25">
      <c r="A4" s="67" t="s">
        <v>53</v>
      </c>
      <c r="B4" s="1"/>
      <c r="C4" s="1" t="s">
        <v>60</v>
      </c>
      <c r="D4" s="97" t="s">
        <v>54</v>
      </c>
      <c r="E4" s="611" t="s">
        <v>55</v>
      </c>
      <c r="F4" s="612"/>
      <c r="G4" s="611" t="s">
        <v>56</v>
      </c>
      <c r="H4" s="612"/>
      <c r="I4" s="611" t="s">
        <v>62</v>
      </c>
      <c r="J4" s="612"/>
      <c r="K4" s="611" t="s">
        <v>64</v>
      </c>
      <c r="L4" s="612"/>
      <c r="M4" s="611" t="s">
        <v>65</v>
      </c>
      <c r="N4" s="612"/>
      <c r="O4" s="611" t="s">
        <v>66</v>
      </c>
      <c r="P4" s="612"/>
      <c r="Q4" s="611" t="s">
        <v>67</v>
      </c>
      <c r="R4" s="612"/>
      <c r="S4" s="611" t="s">
        <v>98</v>
      </c>
      <c r="T4" s="612"/>
      <c r="U4" s="611" t="s">
        <v>93</v>
      </c>
      <c r="V4" s="612"/>
      <c r="W4" s="611" t="s">
        <v>176</v>
      </c>
      <c r="X4" s="612"/>
      <c r="Y4" s="611" t="s">
        <v>94</v>
      </c>
      <c r="Z4" s="612"/>
      <c r="AA4" s="611" t="s">
        <v>177</v>
      </c>
      <c r="AB4" s="612"/>
      <c r="AC4" s="611" t="s">
        <v>95</v>
      </c>
      <c r="AD4" s="612"/>
    </row>
    <row r="5" spans="1:30" ht="63.75" customHeight="1" x14ac:dyDescent="0.25">
      <c r="A5" s="67" t="s">
        <v>1</v>
      </c>
      <c r="B5" s="1">
        <v>2</v>
      </c>
      <c r="C5" s="24" t="s">
        <v>68</v>
      </c>
      <c r="D5" s="25" t="s">
        <v>69</v>
      </c>
      <c r="E5" s="609" t="s">
        <v>59</v>
      </c>
      <c r="F5" s="610"/>
      <c r="G5" s="609" t="s">
        <v>58</v>
      </c>
      <c r="H5" s="610"/>
      <c r="I5" s="609" t="s">
        <v>70</v>
      </c>
      <c r="J5" s="610"/>
      <c r="K5" s="609" t="s">
        <v>123</v>
      </c>
      <c r="L5" s="610"/>
      <c r="M5" s="609" t="s">
        <v>71</v>
      </c>
      <c r="N5" s="610"/>
      <c r="O5" s="609" t="s">
        <v>72</v>
      </c>
      <c r="P5" s="610"/>
      <c r="Q5" s="609" t="s">
        <v>224</v>
      </c>
      <c r="R5" s="610"/>
      <c r="S5" s="609" t="s">
        <v>16</v>
      </c>
      <c r="T5" s="610"/>
      <c r="U5" s="609" t="s">
        <v>554</v>
      </c>
      <c r="V5" s="610"/>
      <c r="W5" s="609" t="s">
        <v>477</v>
      </c>
      <c r="X5" s="610"/>
      <c r="Y5" s="609" t="s">
        <v>124</v>
      </c>
      <c r="Z5" s="610"/>
      <c r="AA5" s="609" t="s">
        <v>74</v>
      </c>
      <c r="AB5" s="610"/>
      <c r="AC5" s="614" t="s">
        <v>75</v>
      </c>
      <c r="AD5" s="614"/>
    </row>
    <row r="6" spans="1:30" s="29" customFormat="1" ht="51" customHeight="1" x14ac:dyDescent="0.25">
      <c r="A6" s="67" t="s">
        <v>3</v>
      </c>
      <c r="B6" s="26">
        <v>3</v>
      </c>
      <c r="C6" s="26"/>
      <c r="D6" s="25" t="s">
        <v>61</v>
      </c>
      <c r="E6" s="69" t="s">
        <v>501</v>
      </c>
      <c r="F6" s="14" t="s">
        <v>502</v>
      </c>
      <c r="G6" s="69" t="s">
        <v>501</v>
      </c>
      <c r="H6" s="14" t="s">
        <v>502</v>
      </c>
      <c r="I6" s="69" t="s">
        <v>501</v>
      </c>
      <c r="J6" s="14" t="s">
        <v>502</v>
      </c>
      <c r="K6" s="69" t="s">
        <v>501</v>
      </c>
      <c r="L6" s="14" t="s">
        <v>502</v>
      </c>
      <c r="M6" s="69" t="s">
        <v>501</v>
      </c>
      <c r="N6" s="14" t="s">
        <v>502</v>
      </c>
      <c r="O6" s="69" t="s">
        <v>501</v>
      </c>
      <c r="P6" s="14" t="s">
        <v>502</v>
      </c>
      <c r="Q6" s="69" t="s">
        <v>501</v>
      </c>
      <c r="R6" s="14" t="s">
        <v>502</v>
      </c>
      <c r="S6" s="14" t="s">
        <v>501</v>
      </c>
      <c r="T6" s="14" t="s">
        <v>502</v>
      </c>
      <c r="U6" s="69" t="s">
        <v>501</v>
      </c>
      <c r="V6" s="14" t="s">
        <v>502</v>
      </c>
      <c r="W6" s="69" t="s">
        <v>501</v>
      </c>
      <c r="X6" s="14" t="s">
        <v>502</v>
      </c>
      <c r="Y6" s="69" t="s">
        <v>501</v>
      </c>
      <c r="Z6" s="14" t="s">
        <v>502</v>
      </c>
      <c r="AA6" s="69" t="s">
        <v>501</v>
      </c>
      <c r="AB6" s="14" t="s">
        <v>502</v>
      </c>
      <c r="AC6" s="69" t="s">
        <v>501</v>
      </c>
      <c r="AD6" s="14" t="s">
        <v>502</v>
      </c>
    </row>
    <row r="7" spans="1:30" s="29" customFormat="1" ht="15.75" customHeight="1" x14ac:dyDescent="0.25">
      <c r="A7" s="67"/>
      <c r="B7" s="26"/>
      <c r="C7" s="26" t="s">
        <v>76</v>
      </c>
      <c r="D7" s="2" t="s">
        <v>414</v>
      </c>
      <c r="E7" s="126">
        <v>234000</v>
      </c>
      <c r="F7" s="120">
        <f>E7</f>
        <v>234000</v>
      </c>
      <c r="G7" s="69"/>
      <c r="H7" s="14"/>
      <c r="I7" s="69"/>
      <c r="J7" s="14"/>
      <c r="K7" s="69"/>
      <c r="L7" s="14"/>
      <c r="M7" s="69"/>
      <c r="N7" s="14"/>
      <c r="O7" s="127"/>
      <c r="P7" s="14"/>
      <c r="Q7" s="128"/>
      <c r="R7" s="132"/>
      <c r="S7" s="132"/>
      <c r="T7" s="603"/>
      <c r="U7" s="69"/>
      <c r="V7" s="15"/>
      <c r="W7" s="127"/>
      <c r="X7" s="15"/>
      <c r="Y7" s="69"/>
      <c r="Z7" s="14"/>
      <c r="AA7" s="69"/>
      <c r="AB7" s="14"/>
      <c r="AC7" s="77">
        <f t="shared" ref="AC7:AC25" si="0">E7+G7+I7+M7+O7+U7+AA7+K7+W7+Y7+Q7</f>
        <v>234000</v>
      </c>
      <c r="AD7" s="77">
        <f>F7+H7+J7+L7+N7+P7+V7+Z7+AB7+R7</f>
        <v>234000</v>
      </c>
    </row>
    <row r="8" spans="1:30" s="29" customFormat="1" ht="15.75" customHeight="1" x14ac:dyDescent="0.25">
      <c r="A8" s="67"/>
      <c r="B8" s="26"/>
      <c r="C8" s="26" t="s">
        <v>77</v>
      </c>
      <c r="D8" s="2" t="s">
        <v>434</v>
      </c>
      <c r="E8" s="126">
        <v>16226149</v>
      </c>
      <c r="F8" s="120">
        <f>E8</f>
        <v>16226149</v>
      </c>
      <c r="G8" s="127"/>
      <c r="H8" s="14"/>
      <c r="I8" s="69"/>
      <c r="J8" s="14"/>
      <c r="K8" s="69"/>
      <c r="L8" s="14"/>
      <c r="M8" s="69"/>
      <c r="N8" s="14"/>
      <c r="O8" s="69"/>
      <c r="P8" s="14"/>
      <c r="Q8" s="14"/>
      <c r="R8" s="14"/>
      <c r="S8" s="14"/>
      <c r="T8" s="120">
        <v>811000</v>
      </c>
      <c r="U8" s="69"/>
      <c r="V8" s="15"/>
      <c r="W8" s="127"/>
      <c r="X8" s="120">
        <v>50000</v>
      </c>
      <c r="Y8" s="69"/>
      <c r="Z8" s="14"/>
      <c r="AA8" s="69"/>
      <c r="AB8" s="14"/>
      <c r="AC8" s="77">
        <f t="shared" si="0"/>
        <v>16226149</v>
      </c>
      <c r="AD8" s="77">
        <f>F8+H8+J8+L8+N8+P8+V8+Z8+AB8+R8+T8+X8</f>
        <v>17087149</v>
      </c>
    </row>
    <row r="9" spans="1:30" s="29" customFormat="1" ht="15.75" customHeight="1" x14ac:dyDescent="0.25">
      <c r="A9" s="67"/>
      <c r="B9" s="26"/>
      <c r="C9" s="26" t="s">
        <v>77</v>
      </c>
      <c r="D9" s="2" t="s">
        <v>435</v>
      </c>
      <c r="E9" s="126">
        <v>2442345</v>
      </c>
      <c r="F9" s="120">
        <v>3790775</v>
      </c>
      <c r="G9" s="69"/>
      <c r="H9" s="14"/>
      <c r="I9" s="127"/>
      <c r="J9" s="120"/>
      <c r="K9" s="127"/>
      <c r="L9" s="120"/>
      <c r="M9" s="127">
        <v>83684186</v>
      </c>
      <c r="N9" s="120">
        <f>M9</f>
        <v>83684186</v>
      </c>
      <c r="O9" s="127"/>
      <c r="P9" s="120"/>
      <c r="Q9" s="120"/>
      <c r="R9" s="120"/>
      <c r="S9" s="120"/>
      <c r="T9" s="120"/>
      <c r="U9" s="127"/>
      <c r="V9" s="120"/>
      <c r="W9" s="127"/>
      <c r="X9" s="120"/>
      <c r="Y9" s="127"/>
      <c r="Z9" s="120"/>
      <c r="AA9" s="127"/>
      <c r="AB9" s="120"/>
      <c r="AC9" s="77">
        <f t="shared" si="0"/>
        <v>86126531</v>
      </c>
      <c r="AD9" s="77">
        <f t="shared" ref="AD9:AD15" si="1">F9+H9+J9+L9+N9+P9+V9+Z9+AB9+R9</f>
        <v>87474961</v>
      </c>
    </row>
    <row r="10" spans="1:30" s="29" customFormat="1" ht="15.75" customHeight="1" x14ac:dyDescent="0.25">
      <c r="A10" s="67"/>
      <c r="B10" s="26"/>
      <c r="C10" s="26" t="s">
        <v>77</v>
      </c>
      <c r="D10" s="2" t="s">
        <v>572</v>
      </c>
      <c r="E10" s="126"/>
      <c r="F10" s="120"/>
      <c r="G10" s="69"/>
      <c r="H10" s="14"/>
      <c r="I10" s="69"/>
      <c r="J10" s="14"/>
      <c r="K10" s="69"/>
      <c r="L10" s="14"/>
      <c r="M10" s="69"/>
      <c r="N10" s="120"/>
      <c r="O10" s="69"/>
      <c r="P10" s="14"/>
      <c r="Q10" s="14"/>
      <c r="R10" s="14"/>
      <c r="S10" s="14"/>
      <c r="T10" s="15"/>
      <c r="U10" s="69"/>
      <c r="V10" s="15"/>
      <c r="W10" s="127"/>
      <c r="X10" s="15"/>
      <c r="Y10" s="69"/>
      <c r="Z10" s="14"/>
      <c r="AA10" s="69"/>
      <c r="AB10" s="14"/>
      <c r="AC10" s="77">
        <f t="shared" si="0"/>
        <v>0</v>
      </c>
      <c r="AD10" s="77">
        <f t="shared" si="1"/>
        <v>0</v>
      </c>
    </row>
    <row r="11" spans="1:30" s="29" customFormat="1" ht="15.75" customHeight="1" x14ac:dyDescent="0.25">
      <c r="A11" s="67"/>
      <c r="B11" s="26"/>
      <c r="C11" s="26" t="s">
        <v>77</v>
      </c>
      <c r="D11" s="2" t="s">
        <v>436</v>
      </c>
      <c r="E11" s="126">
        <v>11650000</v>
      </c>
      <c r="F11" s="120">
        <v>11650000</v>
      </c>
      <c r="G11" s="69"/>
      <c r="H11" s="14"/>
      <c r="I11" s="69"/>
      <c r="J11" s="14"/>
      <c r="K11" s="69"/>
      <c r="L11" s="14"/>
      <c r="M11" s="127">
        <v>1245000</v>
      </c>
      <c r="N11" s="120">
        <f>M11</f>
        <v>1245000</v>
      </c>
      <c r="O11" s="69"/>
      <c r="P11" s="14"/>
      <c r="Q11" s="14"/>
      <c r="R11" s="14"/>
      <c r="S11" s="14"/>
      <c r="T11" s="15"/>
      <c r="U11" s="550"/>
      <c r="V11" s="15"/>
      <c r="W11" s="127"/>
      <c r="X11" s="15"/>
      <c r="Y11" s="69"/>
      <c r="Z11" s="14"/>
      <c r="AA11" s="69"/>
      <c r="AB11" s="14"/>
      <c r="AC11" s="77">
        <f t="shared" si="0"/>
        <v>12895000</v>
      </c>
      <c r="AD11" s="77">
        <f t="shared" si="1"/>
        <v>12895000</v>
      </c>
    </row>
    <row r="12" spans="1:30" s="29" customFormat="1" ht="15.75" customHeight="1" x14ac:dyDescent="0.25">
      <c r="A12" s="67"/>
      <c r="B12" s="26"/>
      <c r="C12" s="26" t="s">
        <v>81</v>
      </c>
      <c r="D12" s="2" t="s">
        <v>452</v>
      </c>
      <c r="E12" s="126"/>
      <c r="F12" s="120"/>
      <c r="G12" s="69"/>
      <c r="H12" s="14"/>
      <c r="I12" s="69"/>
      <c r="J12" s="14"/>
      <c r="K12" s="69"/>
      <c r="L12" s="14"/>
      <c r="M12" s="69"/>
      <c r="N12" s="14"/>
      <c r="O12" s="127">
        <v>147429878</v>
      </c>
      <c r="P12" s="120">
        <f>O12</f>
        <v>147429878</v>
      </c>
      <c r="Q12" s="120">
        <v>1887000</v>
      </c>
      <c r="R12" s="120">
        <f>Q12</f>
        <v>1887000</v>
      </c>
      <c r="S12" s="120"/>
      <c r="T12" s="120"/>
      <c r="U12" s="69"/>
      <c r="V12" s="15"/>
      <c r="W12" s="127"/>
      <c r="X12" s="15"/>
      <c r="Y12" s="69"/>
      <c r="Z12" s="14"/>
      <c r="AA12" s="69"/>
      <c r="AB12" s="14"/>
      <c r="AC12" s="77">
        <f t="shared" si="0"/>
        <v>149316878</v>
      </c>
      <c r="AD12" s="77">
        <f t="shared" si="1"/>
        <v>149316878</v>
      </c>
    </row>
    <row r="13" spans="1:30" s="29" customFormat="1" ht="15.75" customHeight="1" x14ac:dyDescent="0.25">
      <c r="A13" s="67"/>
      <c r="B13" s="26"/>
      <c r="C13" s="26" t="s">
        <v>77</v>
      </c>
      <c r="D13" s="2" t="s">
        <v>437</v>
      </c>
      <c r="E13" s="126"/>
      <c r="F13" s="120"/>
      <c r="G13" s="127"/>
      <c r="H13" s="14"/>
      <c r="I13" s="69"/>
      <c r="J13" s="14"/>
      <c r="K13" s="69"/>
      <c r="L13" s="14"/>
      <c r="M13" s="69"/>
      <c r="N13" s="14"/>
      <c r="O13" s="69"/>
      <c r="P13" s="14"/>
      <c r="Q13" s="120"/>
      <c r="R13" s="14"/>
      <c r="S13" s="14"/>
      <c r="T13" s="15"/>
      <c r="U13" s="127"/>
      <c r="V13" s="120"/>
      <c r="W13" s="127"/>
      <c r="X13" s="15"/>
      <c r="Y13" s="69"/>
      <c r="Z13" s="14"/>
      <c r="AA13" s="69"/>
      <c r="AB13" s="14"/>
      <c r="AC13" s="77">
        <f t="shared" si="0"/>
        <v>0</v>
      </c>
      <c r="AD13" s="77">
        <f t="shared" si="1"/>
        <v>0</v>
      </c>
    </row>
    <row r="14" spans="1:30" s="29" customFormat="1" ht="15.75" customHeight="1" x14ac:dyDescent="0.25">
      <c r="A14" s="67"/>
      <c r="B14" s="26"/>
      <c r="C14" s="26" t="s">
        <v>81</v>
      </c>
      <c r="D14" s="551" t="s">
        <v>571</v>
      </c>
      <c r="E14" s="126"/>
      <c r="F14" s="120"/>
      <c r="G14" s="127"/>
      <c r="H14" s="14"/>
      <c r="I14" s="69"/>
      <c r="J14" s="14"/>
      <c r="K14" s="69"/>
      <c r="L14" s="14"/>
      <c r="M14" s="69"/>
      <c r="N14" s="14"/>
      <c r="O14" s="114">
        <v>1935000000</v>
      </c>
      <c r="P14" s="127">
        <f>O14</f>
        <v>1935000000</v>
      </c>
      <c r="Q14" s="120"/>
      <c r="R14" s="14"/>
      <c r="S14" s="14"/>
      <c r="T14" s="15"/>
      <c r="U14" s="127"/>
      <c r="V14" s="120"/>
      <c r="W14" s="127"/>
      <c r="X14" s="15"/>
      <c r="Y14" s="69"/>
      <c r="Z14" s="14"/>
      <c r="AA14" s="69"/>
      <c r="AB14" s="14"/>
      <c r="AC14" s="77">
        <f t="shared" si="0"/>
        <v>1935000000</v>
      </c>
      <c r="AD14" s="77">
        <f t="shared" si="1"/>
        <v>1935000000</v>
      </c>
    </row>
    <row r="15" spans="1:30" s="29" customFormat="1" ht="15.75" customHeight="1" x14ac:dyDescent="0.25">
      <c r="A15" s="67"/>
      <c r="B15" s="26"/>
      <c r="C15" s="26" t="s">
        <v>77</v>
      </c>
      <c r="D15" s="2" t="s">
        <v>438</v>
      </c>
      <c r="E15" s="126"/>
      <c r="F15" s="120"/>
      <c r="G15" s="127"/>
      <c r="H15" s="14"/>
      <c r="I15" s="69"/>
      <c r="J15" s="14"/>
      <c r="K15" s="69"/>
      <c r="L15" s="14"/>
      <c r="M15" s="69"/>
      <c r="N15" s="546"/>
      <c r="O15" s="69"/>
      <c r="P15" s="14"/>
      <c r="Q15" s="120"/>
      <c r="R15" s="131"/>
      <c r="S15" s="131"/>
      <c r="T15" s="120"/>
      <c r="U15" s="127"/>
      <c r="V15" s="120"/>
      <c r="W15" s="127"/>
      <c r="X15" s="15"/>
      <c r="Y15" s="69"/>
      <c r="Z15" s="14"/>
      <c r="AA15" s="69"/>
      <c r="AB15" s="14"/>
      <c r="AC15" s="77">
        <f t="shared" si="0"/>
        <v>0</v>
      </c>
      <c r="AD15" s="77">
        <f t="shared" si="1"/>
        <v>0</v>
      </c>
    </row>
    <row r="16" spans="1:30" s="29" customFormat="1" ht="15.75" customHeight="1" x14ac:dyDescent="0.25">
      <c r="A16" s="67"/>
      <c r="B16" s="26"/>
      <c r="C16" s="26" t="s">
        <v>76</v>
      </c>
      <c r="D16" s="2" t="s">
        <v>439</v>
      </c>
      <c r="E16" s="126">
        <v>14325155</v>
      </c>
      <c r="F16" s="120">
        <v>20767260</v>
      </c>
      <c r="G16" s="127"/>
      <c r="H16" s="14"/>
      <c r="I16" s="69"/>
      <c r="J16" s="14"/>
      <c r="K16" s="69"/>
      <c r="L16" s="14"/>
      <c r="M16" s="69"/>
      <c r="N16" s="131"/>
      <c r="O16" s="69"/>
      <c r="P16" s="14"/>
      <c r="Q16" s="120">
        <v>9000000</v>
      </c>
      <c r="R16" s="120">
        <f>Q16</f>
        <v>9000000</v>
      </c>
      <c r="S16" s="120"/>
      <c r="T16" s="120"/>
      <c r="U16" s="127"/>
      <c r="V16" s="120"/>
      <c r="W16" s="127"/>
      <c r="X16" s="15"/>
      <c r="Y16" s="69"/>
      <c r="Z16" s="14"/>
      <c r="AA16" s="69"/>
      <c r="AB16" s="14"/>
      <c r="AC16" s="77">
        <f t="shared" si="0"/>
        <v>23325155</v>
      </c>
      <c r="AD16" s="77">
        <f>F16+H16+J16+L16+N16+P16+V16+Z16+AB16+R16</f>
        <v>29767260</v>
      </c>
    </row>
    <row r="17" spans="1:32" s="29" customFormat="1" ht="15.75" customHeight="1" x14ac:dyDescent="0.25">
      <c r="A17" s="67"/>
      <c r="B17" s="26"/>
      <c r="C17" s="26" t="s">
        <v>76</v>
      </c>
      <c r="D17" s="2" t="s">
        <v>440</v>
      </c>
      <c r="E17" s="126"/>
      <c r="F17" s="120">
        <v>27305</v>
      </c>
      <c r="G17" s="127"/>
      <c r="H17" s="14"/>
      <c r="I17" s="31"/>
      <c r="J17" s="14"/>
      <c r="K17" s="69"/>
      <c r="L17" s="14"/>
      <c r="M17" s="127">
        <v>9015000</v>
      </c>
      <c r="N17" s="120">
        <v>9719200</v>
      </c>
      <c r="O17" s="69"/>
      <c r="P17" s="14" t="s">
        <v>97</v>
      </c>
      <c r="Q17" s="131"/>
      <c r="R17" s="14"/>
      <c r="S17" s="14"/>
      <c r="T17" s="15"/>
      <c r="U17" s="69"/>
      <c r="V17" s="15"/>
      <c r="W17" s="127"/>
      <c r="X17" s="15"/>
      <c r="Y17" s="69"/>
      <c r="Z17" s="14"/>
      <c r="AA17" s="69"/>
      <c r="AB17" s="14"/>
      <c r="AC17" s="77">
        <f t="shared" si="0"/>
        <v>9015000</v>
      </c>
      <c r="AD17" s="77">
        <f>N17+F17</f>
        <v>9746505</v>
      </c>
    </row>
    <row r="18" spans="1:32" s="29" customFormat="1" ht="15.75" customHeight="1" x14ac:dyDescent="0.25">
      <c r="A18" s="67"/>
      <c r="B18" s="26"/>
      <c r="C18" s="26" t="s">
        <v>76</v>
      </c>
      <c r="D18" s="2" t="s">
        <v>441</v>
      </c>
      <c r="E18" s="126"/>
      <c r="F18" s="120">
        <v>30000</v>
      </c>
      <c r="G18" s="127"/>
      <c r="H18" s="14"/>
      <c r="I18" s="31"/>
      <c r="J18" s="14"/>
      <c r="K18" s="69"/>
      <c r="L18" s="14"/>
      <c r="M18" s="127">
        <v>220800</v>
      </c>
      <c r="N18" s="120">
        <v>220800</v>
      </c>
      <c r="O18" s="69"/>
      <c r="P18" s="14"/>
      <c r="Q18" s="131"/>
      <c r="R18" s="14"/>
      <c r="S18" s="14"/>
      <c r="T18" s="15"/>
      <c r="U18" s="69"/>
      <c r="V18" s="15"/>
      <c r="W18" s="127"/>
      <c r="X18" s="15"/>
      <c r="Y18" s="69"/>
      <c r="Z18" s="14"/>
      <c r="AA18" s="69"/>
      <c r="AB18" s="14"/>
      <c r="AC18" s="77">
        <f t="shared" si="0"/>
        <v>220800</v>
      </c>
      <c r="AD18" s="77">
        <f t="shared" ref="AD18:AD24" si="2">F18+H18+J18+L18+N18+P18+V18+Z18+AB18+R18</f>
        <v>250800</v>
      </c>
    </row>
    <row r="19" spans="1:32" s="29" customFormat="1" ht="15.75" customHeight="1" x14ac:dyDescent="0.25">
      <c r="A19" s="67"/>
      <c r="B19" s="26"/>
      <c r="C19" s="26" t="s">
        <v>77</v>
      </c>
      <c r="D19" s="2" t="s">
        <v>442</v>
      </c>
      <c r="E19" s="126">
        <v>945001</v>
      </c>
      <c r="F19" s="120">
        <v>1255001</v>
      </c>
      <c r="G19" s="127"/>
      <c r="H19" s="14"/>
      <c r="J19" s="14"/>
      <c r="K19" s="69"/>
      <c r="L19" s="14"/>
      <c r="M19" s="127">
        <v>210000</v>
      </c>
      <c r="N19" s="120">
        <f>M19</f>
        <v>210000</v>
      </c>
      <c r="O19" s="550"/>
      <c r="P19" s="14"/>
      <c r="Q19" s="131"/>
      <c r="R19" s="14"/>
      <c r="S19" s="14"/>
      <c r="T19" s="15"/>
      <c r="U19" s="69"/>
      <c r="V19" s="15"/>
      <c r="W19" s="127"/>
      <c r="X19" s="15"/>
      <c r="Y19" s="69"/>
      <c r="Z19" s="14"/>
      <c r="AA19" s="69"/>
      <c r="AB19" s="14"/>
      <c r="AC19" s="77">
        <f t="shared" si="0"/>
        <v>1155001</v>
      </c>
      <c r="AD19" s="77">
        <f t="shared" si="2"/>
        <v>1465001</v>
      </c>
    </row>
    <row r="20" spans="1:32" s="29" customFormat="1" ht="15.75" customHeight="1" x14ac:dyDescent="0.25">
      <c r="A20" s="67"/>
      <c r="B20" s="26"/>
      <c r="C20" s="26" t="s">
        <v>76</v>
      </c>
      <c r="D20" s="2" t="s">
        <v>443</v>
      </c>
      <c r="E20" s="126">
        <v>14128001</v>
      </c>
      <c r="F20" s="120">
        <f>E20</f>
        <v>14128001</v>
      </c>
      <c r="G20" s="127"/>
      <c r="H20" s="14"/>
      <c r="I20" s="127"/>
      <c r="J20" s="14"/>
      <c r="K20" s="69"/>
      <c r="L20" s="14"/>
      <c r="M20" s="550"/>
      <c r="N20" s="131"/>
      <c r="O20" s="69"/>
      <c r="P20" s="14"/>
      <c r="Q20" s="131"/>
      <c r="R20" s="14"/>
      <c r="S20" s="14"/>
      <c r="T20" s="15"/>
      <c r="U20" s="69"/>
      <c r="V20" s="15"/>
      <c r="W20" s="127"/>
      <c r="X20" s="15"/>
      <c r="Y20" s="69"/>
      <c r="Z20" s="14"/>
      <c r="AA20" s="69"/>
      <c r="AB20" s="14"/>
      <c r="AC20" s="77">
        <f t="shared" si="0"/>
        <v>14128001</v>
      </c>
      <c r="AD20" s="77">
        <f t="shared" si="2"/>
        <v>14128001</v>
      </c>
    </row>
    <row r="21" spans="1:32" s="29" customFormat="1" ht="15.75" customHeight="1" x14ac:dyDescent="0.25">
      <c r="A21" s="67"/>
      <c r="B21" s="26"/>
      <c r="C21" s="26" t="s">
        <v>76</v>
      </c>
      <c r="D21" s="2" t="s">
        <v>444</v>
      </c>
      <c r="E21" s="126"/>
      <c r="F21" s="120"/>
      <c r="G21" s="127">
        <v>135717500</v>
      </c>
      <c r="H21" s="120">
        <f>G21</f>
        <v>135717500</v>
      </c>
      <c r="I21" s="127"/>
      <c r="J21" s="14"/>
      <c r="K21" s="69"/>
      <c r="L21" s="14"/>
      <c r="M21" s="127"/>
      <c r="N21" s="131"/>
      <c r="O21" s="69"/>
      <c r="P21" s="14"/>
      <c r="Q21" s="131"/>
      <c r="R21" s="14"/>
      <c r="S21" s="14"/>
      <c r="T21" s="15"/>
      <c r="U21" s="69"/>
      <c r="V21" s="15"/>
      <c r="W21" s="127"/>
      <c r="X21" s="15"/>
      <c r="Y21" s="69"/>
      <c r="Z21" s="14"/>
      <c r="AA21" s="69"/>
      <c r="AB21" s="14"/>
      <c r="AC21" s="77">
        <f t="shared" si="0"/>
        <v>135717500</v>
      </c>
      <c r="AD21" s="77">
        <f t="shared" si="2"/>
        <v>135717500</v>
      </c>
    </row>
    <row r="22" spans="1:32" s="29" customFormat="1" ht="15.75" customHeight="1" x14ac:dyDescent="0.25">
      <c r="A22" s="67"/>
      <c r="B22" s="26"/>
      <c r="C22" s="26" t="s">
        <v>76</v>
      </c>
      <c r="D22" s="2" t="s">
        <v>559</v>
      </c>
      <c r="E22" s="126"/>
      <c r="F22" s="120"/>
      <c r="G22" s="127"/>
      <c r="H22" s="131"/>
      <c r="I22" s="127"/>
      <c r="J22" s="14"/>
      <c r="K22" s="69"/>
      <c r="L22" s="14"/>
      <c r="M22" s="127"/>
      <c r="N22" s="131"/>
      <c r="O22" s="69"/>
      <c r="P22" s="14"/>
      <c r="Q22" s="131"/>
      <c r="R22" s="14"/>
      <c r="S22" s="14"/>
      <c r="T22" s="15"/>
      <c r="U22" s="69"/>
      <c r="V22" s="120">
        <v>350837</v>
      </c>
      <c r="W22" s="127"/>
      <c r="X22" s="14"/>
      <c r="Y22" s="550">
        <v>253884571</v>
      </c>
      <c r="Z22" s="131">
        <v>786985552</v>
      </c>
      <c r="AA22" s="69"/>
      <c r="AB22" s="14"/>
      <c r="AC22" s="77">
        <f t="shared" si="0"/>
        <v>253884571</v>
      </c>
      <c r="AD22" s="77">
        <f t="shared" si="2"/>
        <v>787336389</v>
      </c>
    </row>
    <row r="23" spans="1:32" s="29" customFormat="1" ht="15.75" customHeight="1" x14ac:dyDescent="0.25">
      <c r="A23" s="67"/>
      <c r="B23" s="26"/>
      <c r="C23" s="26" t="s">
        <v>76</v>
      </c>
      <c r="D23" s="2" t="s">
        <v>433</v>
      </c>
      <c r="E23" s="126"/>
      <c r="F23" s="120"/>
      <c r="G23" s="127"/>
      <c r="H23" s="14"/>
      <c r="I23" s="127">
        <v>635095589</v>
      </c>
      <c r="J23" s="599">
        <v>698041513</v>
      </c>
      <c r="K23" s="550"/>
      <c r="L23" s="542"/>
      <c r="M23" s="127"/>
      <c r="N23" s="131"/>
      <c r="O23" s="69"/>
      <c r="P23" s="14"/>
      <c r="Q23" s="131"/>
      <c r="R23" s="14"/>
      <c r="S23" s="14"/>
      <c r="T23" s="15"/>
      <c r="U23" s="69"/>
      <c r="V23" s="15"/>
      <c r="W23" s="127"/>
      <c r="X23" s="14"/>
      <c r="Y23" s="127"/>
      <c r="Z23" s="131"/>
      <c r="AA23" s="69"/>
      <c r="AB23" s="14"/>
      <c r="AC23" s="77">
        <f t="shared" si="0"/>
        <v>635095589</v>
      </c>
      <c r="AD23" s="77">
        <f t="shared" si="2"/>
        <v>698041513</v>
      </c>
    </row>
    <row r="24" spans="1:32" s="29" customFormat="1" ht="15.75" customHeight="1" x14ac:dyDescent="0.25">
      <c r="A24" s="67"/>
      <c r="B24" s="26"/>
      <c r="C24" s="26"/>
      <c r="D24" s="2"/>
      <c r="E24" s="126"/>
      <c r="F24" s="15"/>
      <c r="G24" s="127"/>
      <c r="H24" s="14"/>
      <c r="I24" s="127"/>
      <c r="J24" s="14"/>
      <c r="K24" s="69"/>
      <c r="L24" s="14"/>
      <c r="M24" s="127"/>
      <c r="N24" s="131"/>
      <c r="O24" s="69"/>
      <c r="P24" s="14"/>
      <c r="Q24" s="131"/>
      <c r="R24" s="14"/>
      <c r="S24" s="14"/>
      <c r="T24" s="15"/>
      <c r="U24" s="69"/>
      <c r="V24" s="14"/>
      <c r="W24" s="127"/>
      <c r="X24" s="14"/>
      <c r="Y24" s="127"/>
      <c r="Z24" s="14"/>
      <c r="AA24" s="69"/>
      <c r="AB24" s="14"/>
      <c r="AC24" s="77">
        <f t="shared" si="0"/>
        <v>0</v>
      </c>
      <c r="AD24" s="77">
        <f t="shared" si="2"/>
        <v>0</v>
      </c>
      <c r="AE24" s="600"/>
    </row>
    <row r="25" spans="1:32" ht="15.75" x14ac:dyDescent="0.25">
      <c r="A25" s="67"/>
      <c r="B25" s="1"/>
      <c r="C25" s="1"/>
      <c r="D25" s="25" t="s">
        <v>78</v>
      </c>
      <c r="E25" s="71">
        <f>SUM(E7:E24)</f>
        <v>59950651</v>
      </c>
      <c r="F25" s="71">
        <f t="shared" ref="F25:AB25" si="3">SUM(F7:F24)</f>
        <v>68108491</v>
      </c>
      <c r="G25" s="71">
        <f t="shared" si="3"/>
        <v>135717500</v>
      </c>
      <c r="H25" s="71">
        <f t="shared" si="3"/>
        <v>135717500</v>
      </c>
      <c r="I25" s="71">
        <f t="shared" si="3"/>
        <v>635095589</v>
      </c>
      <c r="J25" s="71">
        <f t="shared" si="3"/>
        <v>698041513</v>
      </c>
      <c r="K25" s="71">
        <f t="shared" si="3"/>
        <v>0</v>
      </c>
      <c r="L25" s="71">
        <f t="shared" si="3"/>
        <v>0</v>
      </c>
      <c r="M25" s="71">
        <f t="shared" si="3"/>
        <v>94374986</v>
      </c>
      <c r="N25" s="71">
        <f t="shared" si="3"/>
        <v>95079186</v>
      </c>
      <c r="O25" s="71">
        <f t="shared" si="3"/>
        <v>2082429878</v>
      </c>
      <c r="P25" s="71">
        <f t="shared" si="3"/>
        <v>2082429878</v>
      </c>
      <c r="Q25" s="71">
        <f t="shared" si="3"/>
        <v>10887000</v>
      </c>
      <c r="R25" s="71">
        <f>SUM(R7:R24)</f>
        <v>10887000</v>
      </c>
      <c r="S25" s="71"/>
      <c r="T25" s="71">
        <f>SUM(T7:T24)</f>
        <v>811000</v>
      </c>
      <c r="U25" s="71">
        <f t="shared" si="3"/>
        <v>0</v>
      </c>
      <c r="V25" s="71">
        <f t="shared" si="3"/>
        <v>350837</v>
      </c>
      <c r="W25" s="71">
        <f t="shared" si="3"/>
        <v>0</v>
      </c>
      <c r="X25" s="71">
        <f t="shared" si="3"/>
        <v>50000</v>
      </c>
      <c r="Y25" s="71">
        <f t="shared" si="3"/>
        <v>253884571</v>
      </c>
      <c r="Z25" s="71">
        <f t="shared" si="3"/>
        <v>786985552</v>
      </c>
      <c r="AA25" s="71">
        <f t="shared" si="3"/>
        <v>0</v>
      </c>
      <c r="AB25" s="71">
        <f t="shared" si="3"/>
        <v>0</v>
      </c>
      <c r="AC25" s="71">
        <f t="shared" si="0"/>
        <v>3272340175</v>
      </c>
      <c r="AD25" s="71">
        <f>F25+H25+J25+L25+N25+P25+V25+Z25+AB25+R25+T25+X25</f>
        <v>3878460957</v>
      </c>
      <c r="AE25" s="121"/>
      <c r="AF25" s="114"/>
    </row>
    <row r="26" spans="1:32" x14ac:dyDescent="0.25">
      <c r="A26" s="67"/>
      <c r="B26" s="1"/>
      <c r="C26" s="1"/>
      <c r="D26" s="23" t="s">
        <v>79</v>
      </c>
      <c r="E26" s="72">
        <f>E7+E17+E18+E20+E21+E23+E12+E16+E22+E14</f>
        <v>28687156</v>
      </c>
      <c r="F26" s="72">
        <f t="shared" ref="F26:AC26" si="4">F7+F17+F18+F20+F21+F23+F12+F16+F22+F14</f>
        <v>35186566</v>
      </c>
      <c r="G26" s="72">
        <f t="shared" si="4"/>
        <v>135717500</v>
      </c>
      <c r="H26" s="72">
        <f t="shared" si="4"/>
        <v>135717500</v>
      </c>
      <c r="I26" s="72">
        <f t="shared" si="4"/>
        <v>635095589</v>
      </c>
      <c r="J26" s="72">
        <f t="shared" si="4"/>
        <v>698041513</v>
      </c>
      <c r="K26" s="72">
        <f t="shared" si="4"/>
        <v>0</v>
      </c>
      <c r="L26" s="72">
        <f t="shared" si="4"/>
        <v>0</v>
      </c>
      <c r="M26" s="72">
        <f t="shared" si="4"/>
        <v>9235800</v>
      </c>
      <c r="N26" s="72">
        <f>N7+N17+N18+N20+N21+N23+N12+N16+N22+N14</f>
        <v>9940000</v>
      </c>
      <c r="O26" s="72"/>
      <c r="P26" s="72"/>
      <c r="Q26" s="72">
        <f>Q7+Q17+Q18+Q20+Q21+Q23+Q16+Q22+Q14</f>
        <v>9000000</v>
      </c>
      <c r="R26" s="72">
        <f>R7+R17+R18+R20+R21+R23+R16+R22+R14</f>
        <v>9000000</v>
      </c>
      <c r="S26" s="72"/>
      <c r="T26" s="72"/>
      <c r="U26" s="72">
        <f t="shared" si="4"/>
        <v>0</v>
      </c>
      <c r="V26" s="72">
        <f t="shared" si="4"/>
        <v>350837</v>
      </c>
      <c r="W26" s="72">
        <f t="shared" si="4"/>
        <v>0</v>
      </c>
      <c r="X26" s="72">
        <f t="shared" si="4"/>
        <v>0</v>
      </c>
      <c r="Y26" s="72">
        <f t="shared" si="4"/>
        <v>253884571</v>
      </c>
      <c r="Z26" s="72">
        <f t="shared" si="4"/>
        <v>786985552</v>
      </c>
      <c r="AA26" s="72">
        <f t="shared" si="4"/>
        <v>0</v>
      </c>
      <c r="AB26" s="72">
        <f t="shared" si="4"/>
        <v>0</v>
      </c>
      <c r="AC26" s="72">
        <f t="shared" si="4"/>
        <v>3155937494</v>
      </c>
      <c r="AD26" s="72">
        <f>F26+H26+J26+N26+R26+V26+Z26</f>
        <v>1675221968</v>
      </c>
      <c r="AE26" s="114"/>
    </row>
    <row r="27" spans="1:32" s="29" customFormat="1" x14ac:dyDescent="0.25">
      <c r="A27" s="67"/>
      <c r="B27" s="1"/>
      <c r="C27" s="1"/>
      <c r="D27" s="23" t="s">
        <v>111</v>
      </c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6"/>
      <c r="AB27" s="76"/>
      <c r="AC27" s="72">
        <f>E27+G27+I27+M27+O27+U27+AA27+K27+Y27</f>
        <v>0</v>
      </c>
      <c r="AD27" s="77">
        <f>F27+H27+J27+N27+P27+V27+AB27+L27+Z27</f>
        <v>0</v>
      </c>
      <c r="AE27" s="28"/>
      <c r="AF27" s="28"/>
    </row>
    <row r="28" spans="1:32" x14ac:dyDescent="0.25">
      <c r="A28" s="67"/>
      <c r="B28" s="1"/>
      <c r="C28" s="23"/>
      <c r="D28" s="23" t="s">
        <v>80</v>
      </c>
      <c r="E28" s="72">
        <f>E8+E9+E11+E13+E19+E10+E15</f>
        <v>31263495</v>
      </c>
      <c r="F28" s="72">
        <f t="shared" ref="F28:AC28" si="5">F8+F9+F11+F13+F19+F10+F15</f>
        <v>32921925</v>
      </c>
      <c r="G28" s="72">
        <f t="shared" si="5"/>
        <v>0</v>
      </c>
      <c r="H28" s="72">
        <f t="shared" si="5"/>
        <v>0</v>
      </c>
      <c r="I28" s="72">
        <f t="shared" si="5"/>
        <v>0</v>
      </c>
      <c r="J28" s="72">
        <f t="shared" si="5"/>
        <v>0</v>
      </c>
      <c r="K28" s="72">
        <f t="shared" si="5"/>
        <v>0</v>
      </c>
      <c r="L28" s="72">
        <f t="shared" si="5"/>
        <v>0</v>
      </c>
      <c r="M28" s="72">
        <f t="shared" si="5"/>
        <v>85139186</v>
      </c>
      <c r="N28" s="72">
        <f t="shared" si="5"/>
        <v>85139186</v>
      </c>
      <c r="O28" s="72">
        <f>O12+O14</f>
        <v>2082429878</v>
      </c>
      <c r="P28" s="72">
        <f>P12+P14</f>
        <v>2082429878</v>
      </c>
      <c r="Q28" s="72">
        <f>Q12+Q14</f>
        <v>1887000</v>
      </c>
      <c r="R28" s="72">
        <f t="shared" ref="R28:AB28" si="6">R12+R14</f>
        <v>1887000</v>
      </c>
      <c r="S28" s="72"/>
      <c r="T28" s="72">
        <f>T8</f>
        <v>811000</v>
      </c>
      <c r="U28" s="72">
        <f t="shared" si="6"/>
        <v>0</v>
      </c>
      <c r="V28" s="72">
        <f t="shared" si="6"/>
        <v>0</v>
      </c>
      <c r="W28" s="72">
        <f t="shared" si="6"/>
        <v>0</v>
      </c>
      <c r="X28" s="72">
        <f>X12+X14+X8</f>
        <v>50000</v>
      </c>
      <c r="Y28" s="72">
        <f t="shared" si="6"/>
        <v>0</v>
      </c>
      <c r="Z28" s="72">
        <f t="shared" si="6"/>
        <v>0</v>
      </c>
      <c r="AA28" s="72">
        <f t="shared" si="6"/>
        <v>0</v>
      </c>
      <c r="AB28" s="72">
        <f t="shared" si="6"/>
        <v>0</v>
      </c>
      <c r="AC28" s="72">
        <f t="shared" si="5"/>
        <v>116402681</v>
      </c>
      <c r="AD28" s="72">
        <f>F28+H28+J28+L28+N28+P28+R28+V28+Z28+X28+T28</f>
        <v>2203238989</v>
      </c>
      <c r="AE28" s="28"/>
      <c r="AF28" s="28"/>
    </row>
    <row r="29" spans="1:32" x14ac:dyDescent="0.25">
      <c r="A29" s="67"/>
      <c r="B29" s="1"/>
      <c r="C29" s="26"/>
      <c r="D29" s="27" t="s">
        <v>231</v>
      </c>
      <c r="E29" s="42">
        <f>E30+E31+E32</f>
        <v>357187</v>
      </c>
      <c r="F29" s="42">
        <f t="shared" ref="F29:AD29" si="7">F30+F31+F32</f>
        <v>457187</v>
      </c>
      <c r="G29" s="42">
        <f t="shared" si="7"/>
        <v>0</v>
      </c>
      <c r="H29" s="42">
        <f t="shared" si="7"/>
        <v>0</v>
      </c>
      <c r="I29" s="42">
        <f t="shared" si="7"/>
        <v>0</v>
      </c>
      <c r="J29" s="42">
        <f t="shared" si="7"/>
        <v>0</v>
      </c>
      <c r="K29" s="42">
        <f t="shared" si="7"/>
        <v>0</v>
      </c>
      <c r="L29" s="42">
        <f t="shared" si="7"/>
        <v>0</v>
      </c>
      <c r="M29" s="42">
        <f t="shared" si="7"/>
        <v>0</v>
      </c>
      <c r="N29" s="42">
        <f t="shared" si="7"/>
        <v>0</v>
      </c>
      <c r="O29" s="42">
        <f t="shared" si="7"/>
        <v>0</v>
      </c>
      <c r="P29" s="42">
        <f t="shared" si="7"/>
        <v>0</v>
      </c>
      <c r="Q29" s="42">
        <f t="shared" si="7"/>
        <v>0</v>
      </c>
      <c r="R29" s="42">
        <f t="shared" si="7"/>
        <v>0</v>
      </c>
      <c r="S29" s="42"/>
      <c r="T29" s="42"/>
      <c r="U29" s="42">
        <f t="shared" si="7"/>
        <v>0</v>
      </c>
      <c r="V29" s="42">
        <f t="shared" si="7"/>
        <v>0</v>
      </c>
      <c r="W29" s="42">
        <f t="shared" si="7"/>
        <v>0</v>
      </c>
      <c r="X29" s="42">
        <f t="shared" si="7"/>
        <v>0</v>
      </c>
      <c r="Y29" s="42">
        <f t="shared" si="7"/>
        <v>3982336</v>
      </c>
      <c r="Z29" s="42">
        <f t="shared" si="7"/>
        <v>3982336</v>
      </c>
      <c r="AA29" s="42">
        <f t="shared" si="7"/>
        <v>122214872</v>
      </c>
      <c r="AB29" s="42">
        <f t="shared" si="7"/>
        <v>128363672</v>
      </c>
      <c r="AC29" s="42">
        <f t="shared" si="7"/>
        <v>126554395</v>
      </c>
      <c r="AD29" s="42">
        <f t="shared" si="7"/>
        <v>132803195</v>
      </c>
      <c r="AE29" s="134"/>
      <c r="AF29" s="28"/>
    </row>
    <row r="30" spans="1:32" x14ac:dyDescent="0.25">
      <c r="A30" s="67"/>
      <c r="B30" s="1"/>
      <c r="C30" s="1" t="s">
        <v>76</v>
      </c>
      <c r="D30" s="30" t="s">
        <v>81</v>
      </c>
      <c r="E30" s="73">
        <f>'3.mellékletPH.bev.'!D9</f>
        <v>0</v>
      </c>
      <c r="F30" s="73">
        <f>'3.mellékletPH.bev.'!E9</f>
        <v>100000</v>
      </c>
      <c r="G30" s="73">
        <f>'3.mellékletPH.bev.'!F9</f>
        <v>0</v>
      </c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>
        <f>'3.mellékletPH.bev.'!R7</f>
        <v>3982336</v>
      </c>
      <c r="Z30" s="73">
        <f>'3.mellékletPH.bev.'!S7</f>
        <v>3982336</v>
      </c>
      <c r="AA30" s="73">
        <f>'3.mellékletPH.bev.'!P7</f>
        <v>106938013</v>
      </c>
      <c r="AB30" s="73">
        <f>'3.mellékletPH.bev.'!Q7</f>
        <v>111748365</v>
      </c>
      <c r="AC30" s="77">
        <f>E30+G30+I30+M30+O30+U30+AA30+Y30</f>
        <v>110920349</v>
      </c>
      <c r="AD30" s="77">
        <f>F30+H30+J30+N30+P30+V30+AB30+Z30</f>
        <v>115830701</v>
      </c>
      <c r="AE30" s="28"/>
      <c r="AF30" s="28"/>
    </row>
    <row r="31" spans="1:32" s="29" customFormat="1" x14ac:dyDescent="0.25">
      <c r="A31" s="67"/>
      <c r="B31" s="1"/>
      <c r="C31" s="1" t="s">
        <v>77</v>
      </c>
      <c r="D31" s="30" t="s">
        <v>82</v>
      </c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>
        <f>'3.mellékletPH.bev.'!P6</f>
        <v>15276859</v>
      </c>
      <c r="AB31" s="73">
        <f>'3.mellékletPH.bev.'!Q6</f>
        <v>16615307</v>
      </c>
      <c r="AC31" s="77">
        <f>E31+G31+I31+M31+O31+U31+AA31</f>
        <v>15276859</v>
      </c>
      <c r="AD31" s="77">
        <f>F31+H31+J31+N31+P31+V31+AB31+Z31</f>
        <v>16615307</v>
      </c>
      <c r="AE31" s="28"/>
      <c r="AF31" s="28"/>
    </row>
    <row r="32" spans="1:32" x14ac:dyDescent="0.25">
      <c r="A32" s="67"/>
      <c r="B32" s="1"/>
      <c r="C32" s="1" t="s">
        <v>115</v>
      </c>
      <c r="D32" s="30" t="s">
        <v>111</v>
      </c>
      <c r="E32" s="73">
        <f>'3.mellékletPH.bev.'!D10</f>
        <v>357187</v>
      </c>
      <c r="F32" s="73">
        <f>'3.mellékletPH.bev.'!E10</f>
        <v>357187</v>
      </c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585"/>
      <c r="AC32" s="77">
        <f>E32+G32+I32+M32+O32+U32+AA32</f>
        <v>357187</v>
      </c>
      <c r="AD32" s="77">
        <f>F32+H32+J32+N32+P32+V32+AB32+Z32</f>
        <v>357187</v>
      </c>
      <c r="AE32" s="28"/>
      <c r="AF32" s="28"/>
    </row>
    <row r="33" spans="1:32" x14ac:dyDescent="0.25">
      <c r="A33" s="67"/>
      <c r="B33" s="1"/>
      <c r="C33" s="26"/>
      <c r="D33" s="27" t="s">
        <v>232</v>
      </c>
      <c r="E33" s="42">
        <f>E34+E35</f>
        <v>176301</v>
      </c>
      <c r="F33" s="42">
        <f t="shared" ref="F33" si="8">F34+F35</f>
        <v>273301</v>
      </c>
      <c r="G33" s="42">
        <f t="shared" ref="G33" si="9">G34+G35</f>
        <v>0</v>
      </c>
      <c r="H33" s="42">
        <f t="shared" ref="H33" si="10">H34+H35</f>
        <v>0</v>
      </c>
      <c r="I33" s="42">
        <f t="shared" ref="I33" si="11">I34+I35</f>
        <v>0</v>
      </c>
      <c r="J33" s="42">
        <f t="shared" ref="J33" si="12">J34+J35</f>
        <v>0</v>
      </c>
      <c r="K33" s="42">
        <f t="shared" ref="K33" si="13">K34+K35</f>
        <v>0</v>
      </c>
      <c r="L33" s="42">
        <f t="shared" ref="L33" si="14">L34+L35</f>
        <v>0</v>
      </c>
      <c r="M33" s="42">
        <f t="shared" ref="M33" si="15">M34+M35</f>
        <v>0</v>
      </c>
      <c r="N33" s="42">
        <f t="shared" ref="N33" si="16">N34+N35</f>
        <v>0</v>
      </c>
      <c r="O33" s="42">
        <f t="shared" ref="O33" si="17">O34+O35</f>
        <v>0</v>
      </c>
      <c r="P33" s="42">
        <f t="shared" ref="P33" si="18">P34+P35</f>
        <v>0</v>
      </c>
      <c r="Q33" s="42">
        <f t="shared" ref="Q33" si="19">Q34+Q35</f>
        <v>0</v>
      </c>
      <c r="R33" s="42">
        <f t="shared" ref="R33" si="20">R34+R35</f>
        <v>0</v>
      </c>
      <c r="S33" s="42"/>
      <c r="T33" s="42"/>
      <c r="U33" s="42">
        <f t="shared" ref="U33" si="21">U34+U35</f>
        <v>0</v>
      </c>
      <c r="V33" s="42">
        <f t="shared" ref="V33" si="22">V34+V35</f>
        <v>0</v>
      </c>
      <c r="W33" s="42">
        <f t="shared" ref="W33" si="23">W34+W35</f>
        <v>0</v>
      </c>
      <c r="X33" s="42">
        <f t="shared" ref="X33" si="24">X34+X35</f>
        <v>0</v>
      </c>
      <c r="Y33" s="42">
        <f t="shared" ref="Y33" si="25">Y34+Y35</f>
        <v>3755949</v>
      </c>
      <c r="Z33" s="42">
        <f t="shared" ref="Z33" si="26">Z34+Z35</f>
        <v>3755949</v>
      </c>
      <c r="AA33" s="42">
        <f t="shared" ref="AA33" si="27">AA34+AA35</f>
        <v>211650423</v>
      </c>
      <c r="AB33" s="42">
        <f t="shared" ref="AB33" si="28">AB34+AB35</f>
        <v>228425034</v>
      </c>
      <c r="AC33" s="42">
        <f t="shared" ref="AC33" si="29">AC34+AC35</f>
        <v>215582673</v>
      </c>
      <c r="AD33" s="42">
        <f t="shared" ref="AD33" si="30">AD34+AD35</f>
        <v>232454284</v>
      </c>
      <c r="AE33" s="28"/>
      <c r="AF33" s="28"/>
    </row>
    <row r="34" spans="1:32" s="29" customFormat="1" x14ac:dyDescent="0.25">
      <c r="A34" s="67"/>
      <c r="B34" s="1"/>
      <c r="C34" s="1" t="s">
        <v>76</v>
      </c>
      <c r="D34" s="30" t="s">
        <v>81</v>
      </c>
      <c r="E34" s="73">
        <f>'5. Óvoda bev'!D14</f>
        <v>176301</v>
      </c>
      <c r="F34" s="73">
        <f>'5. Óvoda bev'!E14</f>
        <v>273301</v>
      </c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>
        <f>'5. Óvoda bev'!R14</f>
        <v>3755949</v>
      </c>
      <c r="Z34" s="73">
        <f>'5. Óvoda bev'!S6</f>
        <v>3755949</v>
      </c>
      <c r="AA34" s="73">
        <f>'5. Óvoda bev'!P6</f>
        <v>211650423</v>
      </c>
      <c r="AB34" s="73">
        <f>'5. Óvoda bev'!Q14</f>
        <v>228425034</v>
      </c>
      <c r="AC34" s="73">
        <f>E34+G34+I34+K34+M34+O34+U34+AA34+Y34</f>
        <v>215582673</v>
      </c>
      <c r="AD34" s="73">
        <f>F34+H34+J34+L34+N34+P34+V34+AB34+Z34</f>
        <v>232454284</v>
      </c>
      <c r="AE34" s="28"/>
      <c r="AF34" s="28"/>
    </row>
    <row r="35" spans="1:32" x14ac:dyDescent="0.25">
      <c r="A35" s="67"/>
      <c r="B35" s="1"/>
      <c r="C35" s="1" t="s">
        <v>77</v>
      </c>
      <c r="D35" s="30" t="s">
        <v>82</v>
      </c>
      <c r="E35" s="73">
        <f>'5. Óvoda bev'!D15</f>
        <v>0</v>
      </c>
      <c r="F35" s="73">
        <f>'5. Óvoda bev'!E15</f>
        <v>0</v>
      </c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585"/>
      <c r="AB35" s="585"/>
      <c r="AC35" s="73">
        <f>E35+G35+I35+K35+M35+O35+U35+AA35</f>
        <v>0</v>
      </c>
      <c r="AD35" s="73">
        <f>F35+H35+J35+L35+N35+P35+V35+AB35+Z35</f>
        <v>0</v>
      </c>
      <c r="AE35" s="28"/>
      <c r="AF35" s="28"/>
    </row>
    <row r="36" spans="1:32" x14ac:dyDescent="0.25">
      <c r="A36" s="67"/>
      <c r="B36" s="1"/>
      <c r="C36" s="26"/>
      <c r="D36" s="27" t="s">
        <v>233</v>
      </c>
      <c r="E36" s="42">
        <f ca="1">E37+E38</f>
        <v>103045623</v>
      </c>
      <c r="F36" s="42">
        <f t="shared" ref="F36:AB36" ca="1" si="31">F37+F38</f>
        <v>107693390</v>
      </c>
      <c r="G36" s="42">
        <f t="shared" si="31"/>
        <v>0</v>
      </c>
      <c r="H36" s="42">
        <f t="shared" si="31"/>
        <v>0</v>
      </c>
      <c r="I36" s="42">
        <f t="shared" si="31"/>
        <v>0</v>
      </c>
      <c r="J36" s="42">
        <f t="shared" si="31"/>
        <v>0</v>
      </c>
      <c r="K36" s="42">
        <f t="shared" si="31"/>
        <v>0</v>
      </c>
      <c r="L36" s="42">
        <f t="shared" si="31"/>
        <v>0</v>
      </c>
      <c r="M36" s="42">
        <f t="shared" si="31"/>
        <v>1080983</v>
      </c>
      <c r="N36" s="42">
        <f t="shared" si="31"/>
        <v>1328063</v>
      </c>
      <c r="O36" s="42">
        <f t="shared" si="31"/>
        <v>0</v>
      </c>
      <c r="P36" s="42">
        <f t="shared" si="31"/>
        <v>0</v>
      </c>
      <c r="Q36" s="42">
        <f t="shared" si="31"/>
        <v>0</v>
      </c>
      <c r="R36" s="42">
        <f t="shared" si="31"/>
        <v>0</v>
      </c>
      <c r="S36" s="42"/>
      <c r="T36" s="42"/>
      <c r="U36" s="42">
        <f t="shared" si="31"/>
        <v>0</v>
      </c>
      <c r="V36" s="42">
        <f t="shared" si="31"/>
        <v>0</v>
      </c>
      <c r="W36" s="42">
        <f t="shared" si="31"/>
        <v>0</v>
      </c>
      <c r="X36" s="42">
        <f t="shared" si="31"/>
        <v>7494787</v>
      </c>
      <c r="Y36" s="42">
        <f t="shared" ca="1" si="31"/>
        <v>3869634</v>
      </c>
      <c r="Z36" s="42">
        <f ca="1">Z37+Z38</f>
        <v>3869634</v>
      </c>
      <c r="AA36" s="42">
        <f t="shared" ca="1" si="31"/>
        <v>228592194</v>
      </c>
      <c r="AB36" s="42">
        <f t="shared" ca="1" si="31"/>
        <v>229818494</v>
      </c>
      <c r="AC36" s="42">
        <f ca="1">AC37+AC38</f>
        <v>336588434</v>
      </c>
      <c r="AD36" s="42">
        <f ca="1">AD37+AD38</f>
        <v>350204368</v>
      </c>
      <c r="AE36" s="28"/>
      <c r="AF36" s="28"/>
    </row>
    <row r="37" spans="1:32" s="29" customFormat="1" x14ac:dyDescent="0.25">
      <c r="A37" s="67"/>
      <c r="B37" s="1"/>
      <c r="C37" s="1" t="s">
        <v>76</v>
      </c>
      <c r="D37" s="30" t="s">
        <v>81</v>
      </c>
      <c r="E37" s="73">
        <f ca="1">'4 ESZI bev'!D19</f>
        <v>12662125</v>
      </c>
      <c r="F37" s="73">
        <f ca="1">'4 ESZI bev'!E19</f>
        <v>17016839</v>
      </c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>
        <f ca="1">'4 ESZI bev'!R19</f>
        <v>0</v>
      </c>
      <c r="Z37" s="73">
        <f ca="1">'4 ESZI bev'!S19</f>
        <v>0</v>
      </c>
      <c r="AA37" s="73">
        <f ca="1">'4 ESZI bev'!P19</f>
        <v>36634845</v>
      </c>
      <c r="AB37" s="73">
        <f ca="1">'4 ESZI bev'!Q19</f>
        <v>36770959</v>
      </c>
      <c r="AC37" s="77">
        <f ca="1">E37+G37+I37+M37+O37+U37+AA37+Y37</f>
        <v>49296970</v>
      </c>
      <c r="AD37" s="77">
        <f ca="1">F37+H37+J37+N37+P37+V37+AB37+Z37</f>
        <v>53787798</v>
      </c>
      <c r="AE37" s="28"/>
      <c r="AF37" s="28"/>
    </row>
    <row r="38" spans="1:32" x14ac:dyDescent="0.25">
      <c r="A38" s="67"/>
      <c r="B38" s="1"/>
      <c r="C38" s="1" t="s">
        <v>77</v>
      </c>
      <c r="D38" s="30" t="s">
        <v>82</v>
      </c>
      <c r="E38" s="73">
        <f>'4 ESZI bev'!D20</f>
        <v>90383498</v>
      </c>
      <c r="F38" s="73">
        <f>'4 ESZI bev'!E20</f>
        <v>90676551</v>
      </c>
      <c r="G38" s="73"/>
      <c r="H38" s="73"/>
      <c r="I38" s="73"/>
      <c r="J38" s="73"/>
      <c r="K38" s="73"/>
      <c r="L38" s="73"/>
      <c r="M38" s="73">
        <f>'4 ESZI bev'!H17</f>
        <v>1080983</v>
      </c>
      <c r="N38" s="73">
        <f>'4 ESZI bev'!I17</f>
        <v>1328063</v>
      </c>
      <c r="O38" s="73"/>
      <c r="P38" s="73"/>
      <c r="Q38" s="73"/>
      <c r="R38" s="73"/>
      <c r="S38" s="73"/>
      <c r="T38" s="73"/>
      <c r="U38" s="73"/>
      <c r="V38" s="73"/>
      <c r="W38" s="73">
        <f>'4 ESZI bev'!L18</f>
        <v>0</v>
      </c>
      <c r="X38" s="73">
        <f>'4 ESZI bev'!M20</f>
        <v>7494787</v>
      </c>
      <c r="Y38" s="73">
        <f>'4 ESZI bev'!R18</f>
        <v>3869634</v>
      </c>
      <c r="Z38" s="73">
        <f>'4 ESZI bev'!S20</f>
        <v>3869634</v>
      </c>
      <c r="AA38" s="73">
        <f>'4 ESZI bev'!P20</f>
        <v>191957349</v>
      </c>
      <c r="AB38" s="73">
        <f>'4 ESZI bev'!Q20</f>
        <v>193047535</v>
      </c>
      <c r="AC38" s="77">
        <f>E38+G38+I38+M38+O38+U38+AA38+Y38+W38</f>
        <v>287291464</v>
      </c>
      <c r="AD38" s="77">
        <f>F38+H38+J38+N38+P38+V38+AB38+Z38+X38</f>
        <v>296416570</v>
      </c>
      <c r="AE38" s="28"/>
      <c r="AF38" s="28"/>
    </row>
    <row r="39" spans="1:32" ht="15.75" x14ac:dyDescent="0.25">
      <c r="A39" s="67"/>
      <c r="B39" s="1"/>
      <c r="C39" s="26"/>
      <c r="D39" s="25" t="s">
        <v>83</v>
      </c>
      <c r="E39" s="42">
        <f ca="1">E29+E33+E36+E25</f>
        <v>163529762</v>
      </c>
      <c r="F39" s="42">
        <f t="shared" ref="F39:AB39" ca="1" si="32">F29+F33+F36+F25</f>
        <v>176532369</v>
      </c>
      <c r="G39" s="42">
        <f t="shared" si="32"/>
        <v>135717500</v>
      </c>
      <c r="H39" s="42">
        <f t="shared" si="32"/>
        <v>135717500</v>
      </c>
      <c r="I39" s="42">
        <f t="shared" si="32"/>
        <v>635095589</v>
      </c>
      <c r="J39" s="42">
        <f t="shared" si="32"/>
        <v>698041513</v>
      </c>
      <c r="K39" s="42">
        <f t="shared" si="32"/>
        <v>0</v>
      </c>
      <c r="L39" s="42">
        <f t="shared" si="32"/>
        <v>0</v>
      </c>
      <c r="M39" s="42">
        <f t="shared" si="32"/>
        <v>95455969</v>
      </c>
      <c r="N39" s="42">
        <f>N29+N33+N36+N25</f>
        <v>96407249</v>
      </c>
      <c r="O39" s="42">
        <f t="shared" si="32"/>
        <v>2082429878</v>
      </c>
      <c r="P39" s="42">
        <f t="shared" si="32"/>
        <v>2082429878</v>
      </c>
      <c r="Q39" s="42">
        <f t="shared" si="32"/>
        <v>10887000</v>
      </c>
      <c r="R39" s="42">
        <f t="shared" si="32"/>
        <v>10887000</v>
      </c>
      <c r="S39" s="42"/>
      <c r="T39" s="42">
        <f>T25+T29+T33+T36</f>
        <v>811000</v>
      </c>
      <c r="U39" s="42">
        <f t="shared" si="32"/>
        <v>0</v>
      </c>
      <c r="V39" s="42">
        <f t="shared" si="32"/>
        <v>350837</v>
      </c>
      <c r="W39" s="42">
        <f t="shared" si="32"/>
        <v>0</v>
      </c>
      <c r="X39" s="42">
        <f t="shared" si="32"/>
        <v>7544787</v>
      </c>
      <c r="Y39" s="42">
        <f t="shared" ca="1" si="32"/>
        <v>265492490</v>
      </c>
      <c r="Z39" s="42">
        <f t="shared" ca="1" si="32"/>
        <v>798593471</v>
      </c>
      <c r="AA39" s="42">
        <f t="shared" ca="1" si="32"/>
        <v>562457489</v>
      </c>
      <c r="AB39" s="42">
        <f t="shared" ca="1" si="32"/>
        <v>586607200</v>
      </c>
      <c r="AC39" s="42">
        <f ca="1">AC29+AC33+AC36+AC25</f>
        <v>3951065677</v>
      </c>
      <c r="AD39" s="42">
        <f ca="1">AD29+AD33+AD36+AD25</f>
        <v>4593922804</v>
      </c>
      <c r="AE39" s="121"/>
    </row>
    <row r="40" spans="1:32" ht="15.75" x14ac:dyDescent="0.25">
      <c r="A40" s="67"/>
      <c r="B40" s="1"/>
      <c r="C40" s="26"/>
      <c r="D40" s="25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42"/>
      <c r="AE40" s="114"/>
    </row>
    <row r="41" spans="1:32" x14ac:dyDescent="0.25">
      <c r="A41" s="67"/>
      <c r="B41" s="1"/>
      <c r="C41" s="23"/>
      <c r="D41" s="23" t="s">
        <v>84</v>
      </c>
      <c r="E41" s="72">
        <f ca="1">E26+E30+E34+E37</f>
        <v>41525582</v>
      </c>
      <c r="F41" s="72">
        <f t="shared" ref="F41:Y41" ca="1" si="33">F26+F30+F34+F37</f>
        <v>52576706</v>
      </c>
      <c r="G41" s="72">
        <f t="shared" si="33"/>
        <v>135717500</v>
      </c>
      <c r="H41" s="72">
        <f t="shared" si="33"/>
        <v>135717500</v>
      </c>
      <c r="I41" s="72">
        <f t="shared" si="33"/>
        <v>635095589</v>
      </c>
      <c r="J41" s="72">
        <f t="shared" si="33"/>
        <v>698041513</v>
      </c>
      <c r="K41" s="72">
        <f t="shared" si="33"/>
        <v>0</v>
      </c>
      <c r="L41" s="72">
        <f t="shared" si="33"/>
        <v>0</v>
      </c>
      <c r="M41" s="72">
        <f t="shared" si="33"/>
        <v>9235800</v>
      </c>
      <c r="N41" s="72">
        <f t="shared" si="33"/>
        <v>9940000</v>
      </c>
      <c r="O41" s="72">
        <f t="shared" si="33"/>
        <v>0</v>
      </c>
      <c r="P41" s="72">
        <f t="shared" si="33"/>
        <v>0</v>
      </c>
      <c r="Q41" s="72">
        <f t="shared" si="33"/>
        <v>9000000</v>
      </c>
      <c r="R41" s="72">
        <f t="shared" si="33"/>
        <v>9000000</v>
      </c>
      <c r="S41" s="72"/>
      <c r="T41" s="72"/>
      <c r="U41" s="72">
        <f t="shared" si="33"/>
        <v>0</v>
      </c>
      <c r="V41" s="72">
        <f t="shared" si="33"/>
        <v>350837</v>
      </c>
      <c r="W41" s="72">
        <f t="shared" si="33"/>
        <v>0</v>
      </c>
      <c r="X41" s="72">
        <f t="shared" si="33"/>
        <v>0</v>
      </c>
      <c r="Y41" s="72">
        <f t="shared" ca="1" si="33"/>
        <v>261622856</v>
      </c>
      <c r="Z41" s="72">
        <f t="shared" ref="Z41:AB41" ca="1" si="34">Z26+Z30+Z34+Z37</f>
        <v>794723837</v>
      </c>
      <c r="AA41" s="72">
        <f t="shared" ca="1" si="34"/>
        <v>355223281</v>
      </c>
      <c r="AB41" s="72">
        <f t="shared" ca="1" si="34"/>
        <v>376944358</v>
      </c>
      <c r="AC41" s="72">
        <f ca="1">AC26+AC30+AC34+AC37</f>
        <v>3531737486</v>
      </c>
      <c r="AD41" s="72">
        <f ca="1">AD26+AD30+AD34+AD37</f>
        <v>2077294751</v>
      </c>
    </row>
    <row r="42" spans="1:32" s="29" customFormat="1" x14ac:dyDescent="0.25">
      <c r="A42" s="67"/>
      <c r="B42" s="1"/>
      <c r="C42" s="23"/>
      <c r="D42" s="23" t="s">
        <v>85</v>
      </c>
      <c r="E42" s="72">
        <f>E28+E31+E35+E38</f>
        <v>121646993</v>
      </c>
      <c r="F42" s="72">
        <f t="shared" ref="F42:AD42" si="35">F28+F31+F35+F38</f>
        <v>123598476</v>
      </c>
      <c r="G42" s="72">
        <f t="shared" si="35"/>
        <v>0</v>
      </c>
      <c r="H42" s="72">
        <f t="shared" si="35"/>
        <v>0</v>
      </c>
      <c r="I42" s="72">
        <f t="shared" si="35"/>
        <v>0</v>
      </c>
      <c r="J42" s="72">
        <f t="shared" si="35"/>
        <v>0</v>
      </c>
      <c r="K42" s="72">
        <f t="shared" si="35"/>
        <v>0</v>
      </c>
      <c r="L42" s="72">
        <f t="shared" si="35"/>
        <v>0</v>
      </c>
      <c r="M42" s="72">
        <f t="shared" si="35"/>
        <v>86220169</v>
      </c>
      <c r="N42" s="72">
        <f t="shared" si="35"/>
        <v>86467249</v>
      </c>
      <c r="O42" s="72">
        <f t="shared" si="35"/>
        <v>2082429878</v>
      </c>
      <c r="P42" s="72">
        <f t="shared" si="35"/>
        <v>2082429878</v>
      </c>
      <c r="Q42" s="72">
        <f t="shared" si="35"/>
        <v>1887000</v>
      </c>
      <c r="R42" s="72">
        <f t="shared" si="35"/>
        <v>1887000</v>
      </c>
      <c r="S42" s="72"/>
      <c r="T42" s="72">
        <f>T28+T31+T35+T38</f>
        <v>811000</v>
      </c>
      <c r="U42" s="72">
        <f t="shared" si="35"/>
        <v>0</v>
      </c>
      <c r="V42" s="72">
        <f t="shared" si="35"/>
        <v>0</v>
      </c>
      <c r="W42" s="72">
        <f t="shared" si="35"/>
        <v>0</v>
      </c>
      <c r="X42" s="72">
        <f t="shared" si="35"/>
        <v>7544787</v>
      </c>
      <c r="Y42" s="72">
        <f t="shared" si="35"/>
        <v>3869634</v>
      </c>
      <c r="Z42" s="72">
        <f t="shared" si="35"/>
        <v>3869634</v>
      </c>
      <c r="AA42" s="72">
        <f t="shared" si="35"/>
        <v>207234208</v>
      </c>
      <c r="AB42" s="72">
        <f t="shared" si="35"/>
        <v>209662842</v>
      </c>
      <c r="AC42" s="72">
        <f t="shared" si="35"/>
        <v>418971004</v>
      </c>
      <c r="AD42" s="72">
        <f t="shared" si="35"/>
        <v>2516270866</v>
      </c>
    </row>
    <row r="43" spans="1:32" x14ac:dyDescent="0.25">
      <c r="A43" s="67"/>
      <c r="B43" s="1"/>
      <c r="C43" s="23"/>
      <c r="D43" s="23" t="s">
        <v>117</v>
      </c>
      <c r="E43" s="72">
        <f>E32</f>
        <v>357187</v>
      </c>
      <c r="F43" s="72">
        <f>F32</f>
        <v>357187</v>
      </c>
      <c r="G43" s="72">
        <f t="shared" ref="G43:AB43" si="36">G27</f>
        <v>0</v>
      </c>
      <c r="H43" s="72">
        <f t="shared" si="36"/>
        <v>0</v>
      </c>
      <c r="I43" s="72">
        <f t="shared" si="36"/>
        <v>0</v>
      </c>
      <c r="J43" s="72">
        <f t="shared" si="36"/>
        <v>0</v>
      </c>
      <c r="K43" s="72">
        <f t="shared" si="36"/>
        <v>0</v>
      </c>
      <c r="L43" s="72">
        <f t="shared" si="36"/>
        <v>0</v>
      </c>
      <c r="M43" s="72">
        <f t="shared" si="36"/>
        <v>0</v>
      </c>
      <c r="N43" s="72">
        <f t="shared" si="36"/>
        <v>0</v>
      </c>
      <c r="O43" s="72">
        <f t="shared" si="36"/>
        <v>0</v>
      </c>
      <c r="P43" s="72">
        <f t="shared" si="36"/>
        <v>0</v>
      </c>
      <c r="Q43" s="72">
        <f t="shared" si="36"/>
        <v>0</v>
      </c>
      <c r="R43" s="72">
        <f t="shared" si="36"/>
        <v>0</v>
      </c>
      <c r="S43" s="72"/>
      <c r="T43" s="72"/>
      <c r="U43" s="72">
        <f t="shared" si="36"/>
        <v>0</v>
      </c>
      <c r="V43" s="72">
        <f t="shared" si="36"/>
        <v>0</v>
      </c>
      <c r="W43" s="72">
        <f t="shared" si="36"/>
        <v>0</v>
      </c>
      <c r="X43" s="72">
        <f t="shared" si="36"/>
        <v>0</v>
      </c>
      <c r="Y43" s="72">
        <f>Y27</f>
        <v>0</v>
      </c>
      <c r="Z43" s="72">
        <f t="shared" si="36"/>
        <v>0</v>
      </c>
      <c r="AA43" s="72">
        <f t="shared" si="36"/>
        <v>0</v>
      </c>
      <c r="AB43" s="72">
        <f t="shared" si="36"/>
        <v>0</v>
      </c>
      <c r="AC43" s="72">
        <f>AC27+AC32</f>
        <v>357187</v>
      </c>
      <c r="AD43" s="72">
        <f>AD27+AD32</f>
        <v>357187</v>
      </c>
    </row>
    <row r="44" spans="1:32" x14ac:dyDescent="0.25">
      <c r="A44" s="67"/>
      <c r="B44" s="1"/>
      <c r="C44" s="31"/>
      <c r="D44" s="31" t="s">
        <v>86</v>
      </c>
      <c r="E44" s="75">
        <f ca="1">SUM(E41:E43)</f>
        <v>163529762</v>
      </c>
      <c r="F44" s="75">
        <f ca="1">SUM(F41:F43)</f>
        <v>176532369</v>
      </c>
      <c r="G44" s="75">
        <f t="shared" ref="G44:AC44" si="37">SUM(G41:G43)</f>
        <v>135717500</v>
      </c>
      <c r="H44" s="75">
        <f t="shared" si="37"/>
        <v>135717500</v>
      </c>
      <c r="I44" s="75">
        <f t="shared" si="37"/>
        <v>635095589</v>
      </c>
      <c r="J44" s="75">
        <f t="shared" si="37"/>
        <v>698041513</v>
      </c>
      <c r="K44" s="75">
        <f t="shared" si="37"/>
        <v>0</v>
      </c>
      <c r="L44" s="75">
        <f t="shared" si="37"/>
        <v>0</v>
      </c>
      <c r="M44" s="75">
        <f t="shared" si="37"/>
        <v>95455969</v>
      </c>
      <c r="N44" s="75">
        <f t="shared" si="37"/>
        <v>96407249</v>
      </c>
      <c r="O44" s="75">
        <f t="shared" si="37"/>
        <v>2082429878</v>
      </c>
      <c r="P44" s="75">
        <f t="shared" si="37"/>
        <v>2082429878</v>
      </c>
      <c r="Q44" s="75">
        <f t="shared" si="37"/>
        <v>10887000</v>
      </c>
      <c r="R44" s="75">
        <f>SUM(R41:R43)</f>
        <v>10887000</v>
      </c>
      <c r="S44" s="75"/>
      <c r="T44" s="75">
        <f>SUM(T41:T43)</f>
        <v>811000</v>
      </c>
      <c r="U44" s="75">
        <f t="shared" si="37"/>
        <v>0</v>
      </c>
      <c r="V44" s="75">
        <f t="shared" si="37"/>
        <v>350837</v>
      </c>
      <c r="W44" s="75">
        <f t="shared" si="37"/>
        <v>0</v>
      </c>
      <c r="X44" s="75">
        <f t="shared" si="37"/>
        <v>7544787</v>
      </c>
      <c r="Y44" s="75">
        <f t="shared" ca="1" si="37"/>
        <v>265492490</v>
      </c>
      <c r="Z44" s="75">
        <f t="shared" ca="1" si="37"/>
        <v>798593471</v>
      </c>
      <c r="AA44" s="75">
        <f t="shared" ca="1" si="37"/>
        <v>562457489</v>
      </c>
      <c r="AB44" s="75">
        <f t="shared" ca="1" si="37"/>
        <v>586607200</v>
      </c>
      <c r="AC44" s="75">
        <f t="shared" ca="1" si="37"/>
        <v>3951065677</v>
      </c>
      <c r="AD44" s="75">
        <f ca="1">F44+H44+J44+N44+P44+R44+V44+X44+Z44+AB44+T44</f>
        <v>4593922804</v>
      </c>
    </row>
    <row r="45" spans="1:32" x14ac:dyDescent="0.25">
      <c r="AE45" s="125"/>
    </row>
    <row r="46" spans="1:32" x14ac:dyDescent="0.25">
      <c r="E46" s="114"/>
      <c r="G46" s="125"/>
      <c r="I46" s="114"/>
      <c r="J46" s="114"/>
      <c r="K46" s="114"/>
      <c r="L46" s="114"/>
      <c r="M46" s="114"/>
      <c r="N46" s="114"/>
      <c r="O46" s="114"/>
      <c r="P46" s="114"/>
      <c r="Q46" s="114"/>
      <c r="R46" s="114"/>
      <c r="S46" s="114"/>
      <c r="T46" s="114"/>
      <c r="U46" s="114"/>
      <c r="V46" s="114"/>
      <c r="W46" s="114"/>
      <c r="X46" s="114"/>
      <c r="Y46" s="114"/>
      <c r="Z46" s="114"/>
      <c r="AA46" s="121"/>
      <c r="AB46" s="114"/>
      <c r="AC46" s="114"/>
      <c r="AD46" s="114">
        <f ca="1">AD44-AB44</f>
        <v>4007315604</v>
      </c>
    </row>
    <row r="47" spans="1:32" x14ac:dyDescent="0.25">
      <c r="E47" s="114"/>
      <c r="G47" s="124"/>
      <c r="Y47" s="572"/>
      <c r="AA47" s="123"/>
      <c r="AC47" s="114"/>
      <c r="AE47" s="114"/>
    </row>
    <row r="48" spans="1:32" x14ac:dyDescent="0.25">
      <c r="E48" s="114"/>
      <c r="AC48" s="114"/>
      <c r="AD48" s="114"/>
      <c r="AE48" s="114"/>
    </row>
  </sheetData>
  <mergeCells count="27">
    <mergeCell ref="D3:AD3"/>
    <mergeCell ref="E5:F5"/>
    <mergeCell ref="G5:H5"/>
    <mergeCell ref="I5:J5"/>
    <mergeCell ref="M5:N5"/>
    <mergeCell ref="O5:P5"/>
    <mergeCell ref="U5:V5"/>
    <mergeCell ref="AA5:AB5"/>
    <mergeCell ref="AC5:AD5"/>
    <mergeCell ref="K5:L5"/>
    <mergeCell ref="Y5:Z5"/>
    <mergeCell ref="W5:X5"/>
    <mergeCell ref="E4:F4"/>
    <mergeCell ref="G4:H4"/>
    <mergeCell ref="S5:T5"/>
    <mergeCell ref="I4:J4"/>
    <mergeCell ref="K4:L4"/>
    <mergeCell ref="M4:N4"/>
    <mergeCell ref="O4:P4"/>
    <mergeCell ref="U4:V4"/>
    <mergeCell ref="W4:X4"/>
    <mergeCell ref="S4:T4"/>
    <mergeCell ref="Q5:R5"/>
    <mergeCell ref="Q4:R4"/>
    <mergeCell ref="Y4:Z4"/>
    <mergeCell ref="AA4:AB4"/>
    <mergeCell ref="AC4:AD4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1" fitToHeight="2" orientation="landscape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000"/>
  </sheetPr>
  <dimension ref="A1:R57"/>
  <sheetViews>
    <sheetView topLeftCell="A7" zoomScaleNormal="100" workbookViewId="0">
      <selection activeCell="E38" sqref="E38"/>
    </sheetView>
  </sheetViews>
  <sheetFormatPr defaultColWidth="9.140625" defaultRowHeight="15" x14ac:dyDescent="0.25"/>
  <cols>
    <col min="1" max="1" width="4.7109375" style="399" customWidth="1"/>
    <col min="2" max="2" width="34.85546875" style="399" customWidth="1"/>
    <col min="3" max="3" width="6.28515625" style="399" customWidth="1"/>
    <col min="4" max="4" width="12" style="418" customWidth="1"/>
    <col min="5" max="6" width="12.140625" style="418" customWidth="1"/>
    <col min="7" max="7" width="12.28515625" style="418" customWidth="1"/>
    <col min="8" max="8" width="9.140625" style="399"/>
    <col min="9" max="9" width="34" style="399" customWidth="1"/>
    <col min="10" max="10" width="11.7109375" style="399" customWidth="1"/>
    <col min="11" max="16384" width="9.140625" style="399"/>
  </cols>
  <sheetData>
    <row r="1" spans="1:18" s="188" customFormat="1" ht="27.75" customHeight="1" x14ac:dyDescent="0.2">
      <c r="A1" s="662"/>
      <c r="B1" s="663"/>
      <c r="C1" s="663"/>
      <c r="D1" s="663"/>
      <c r="E1" s="663"/>
      <c r="F1" s="663"/>
      <c r="G1" s="663"/>
      <c r="H1" s="186"/>
      <c r="I1" s="186"/>
      <c r="J1" s="186"/>
      <c r="K1" s="186"/>
      <c r="L1" s="186"/>
      <c r="M1" s="186"/>
      <c r="N1" s="186"/>
      <c r="O1" s="218"/>
      <c r="P1" s="218"/>
      <c r="Q1" s="218"/>
      <c r="R1" s="218"/>
    </row>
    <row r="2" spans="1:18" s="188" customFormat="1" ht="12" x14ac:dyDescent="0.2">
      <c r="A2" s="189"/>
      <c r="B2" s="190"/>
      <c r="C2" s="190"/>
      <c r="D2" s="190"/>
    </row>
    <row r="3" spans="1:18" s="188" customFormat="1" ht="28.5" customHeight="1" x14ac:dyDescent="0.2">
      <c r="A3" s="668"/>
      <c r="B3" s="669"/>
      <c r="C3" s="669"/>
      <c r="D3" s="669"/>
      <c r="E3" s="669"/>
      <c r="F3" s="669"/>
      <c r="G3" s="669"/>
      <c r="H3" s="186"/>
      <c r="I3" s="186"/>
      <c r="J3" s="186"/>
      <c r="K3" s="186"/>
      <c r="L3" s="186"/>
      <c r="M3" s="186"/>
      <c r="N3" s="186"/>
      <c r="O3" s="218"/>
      <c r="P3" s="218"/>
      <c r="Q3" s="218"/>
      <c r="R3" s="218"/>
    </row>
    <row r="4" spans="1:18" s="188" customFormat="1" ht="31.5" customHeight="1" x14ac:dyDescent="0.2">
      <c r="A4" s="192"/>
      <c r="B4" s="682" t="s">
        <v>534</v>
      </c>
      <c r="C4" s="682"/>
      <c r="D4" s="682"/>
      <c r="E4" s="682"/>
      <c r="F4" s="682"/>
      <c r="G4" s="682"/>
      <c r="H4" s="284"/>
      <c r="I4" s="284"/>
      <c r="J4" s="285"/>
    </row>
    <row r="5" spans="1:18" s="188" customFormat="1" ht="6.75" customHeight="1" x14ac:dyDescent="0.2">
      <c r="A5" s="501"/>
      <c r="B5" s="502"/>
      <c r="C5" s="502"/>
      <c r="D5" s="502"/>
      <c r="E5" s="503"/>
      <c r="F5" s="503"/>
      <c r="G5" s="503"/>
    </row>
    <row r="6" spans="1:18" s="188" customFormat="1" ht="22.5" customHeight="1" x14ac:dyDescent="0.25">
      <c r="A6" s="675" t="s">
        <v>345</v>
      </c>
      <c r="B6" s="676"/>
      <c r="C6" s="676"/>
      <c r="D6" s="676"/>
      <c r="E6" s="676"/>
      <c r="F6" s="676"/>
      <c r="G6" s="676"/>
      <c r="H6" s="196"/>
      <c r="I6" s="196"/>
      <c r="J6" s="196"/>
      <c r="K6" s="196"/>
      <c r="L6" s="196"/>
      <c r="M6" s="196"/>
      <c r="N6" s="196"/>
      <c r="O6" s="287"/>
      <c r="P6" s="287"/>
      <c r="Q6" s="287"/>
      <c r="R6" s="287"/>
    </row>
    <row r="7" spans="1:18" s="188" customFormat="1" ht="15.75" customHeight="1" thickBot="1" x14ac:dyDescent="0.25">
      <c r="A7" s="674" t="s">
        <v>415</v>
      </c>
      <c r="B7" s="674"/>
      <c r="C7" s="674"/>
      <c r="D7" s="674"/>
      <c r="E7" s="674"/>
      <c r="F7" s="674"/>
      <c r="G7" s="674"/>
      <c r="H7" s="187"/>
      <c r="I7" s="187"/>
      <c r="J7" s="187"/>
      <c r="K7" s="187"/>
      <c r="L7" s="187"/>
      <c r="M7" s="187"/>
      <c r="N7" s="187"/>
      <c r="O7" s="218"/>
      <c r="P7" s="218"/>
      <c r="Q7" s="218"/>
      <c r="R7" s="218"/>
    </row>
    <row r="8" spans="1:18" ht="30" x14ac:dyDescent="0.25">
      <c r="A8" s="395"/>
      <c r="B8" s="396"/>
      <c r="C8" s="397" t="s">
        <v>346</v>
      </c>
      <c r="D8" s="397" t="s">
        <v>535</v>
      </c>
      <c r="E8" s="397" t="s">
        <v>425</v>
      </c>
      <c r="F8" s="397" t="s">
        <v>471</v>
      </c>
      <c r="G8" s="398" t="s">
        <v>536</v>
      </c>
    </row>
    <row r="9" spans="1:18" x14ac:dyDescent="0.25">
      <c r="A9" s="400" t="s">
        <v>347</v>
      </c>
      <c r="B9" s="401"/>
      <c r="C9" s="401"/>
      <c r="D9" s="402"/>
      <c r="E9" s="402"/>
      <c r="F9" s="402"/>
      <c r="G9" s="403"/>
      <c r="J9" s="404"/>
    </row>
    <row r="10" spans="1:18" x14ac:dyDescent="0.25">
      <c r="A10" s="405" t="s">
        <v>1</v>
      </c>
      <c r="B10" s="406" t="s">
        <v>58</v>
      </c>
      <c r="C10" s="407" t="s">
        <v>348</v>
      </c>
      <c r="D10" s="496">
        <f>'1.melléklet.Önkormányzat'!C24</f>
        <v>135717500</v>
      </c>
      <c r="E10" s="496">
        <f>(D10*1.05)</f>
        <v>142503375</v>
      </c>
      <c r="F10" s="496">
        <f>(E10*1.05)</f>
        <v>149628543.75</v>
      </c>
      <c r="G10" s="208">
        <f>F10*1.05</f>
        <v>157109970.9375</v>
      </c>
      <c r="J10" s="404"/>
    </row>
    <row r="11" spans="1:18" x14ac:dyDescent="0.25">
      <c r="A11" s="405" t="s">
        <v>3</v>
      </c>
      <c r="B11" s="406" t="s">
        <v>295</v>
      </c>
      <c r="C11" s="407" t="s">
        <v>349</v>
      </c>
      <c r="D11" s="496">
        <f ca="1">'1.melléklet.Önkormányzat'!C30</f>
        <v>163529762</v>
      </c>
      <c r="E11" s="496">
        <f t="shared" ref="E11:F19" ca="1" si="0">(D11*1.05)</f>
        <v>171706250.09999999</v>
      </c>
      <c r="F11" s="496">
        <f t="shared" ca="1" si="0"/>
        <v>180291562.60499999</v>
      </c>
      <c r="G11" s="208">
        <f t="shared" ref="G11:G34" ca="1" si="1">F11*1.05</f>
        <v>189306140.73525</v>
      </c>
      <c r="J11" s="404"/>
    </row>
    <row r="12" spans="1:18" ht="23.25" customHeight="1" x14ac:dyDescent="0.25">
      <c r="A12" s="405" t="s">
        <v>4</v>
      </c>
      <c r="B12" s="406" t="s">
        <v>296</v>
      </c>
      <c r="C12" s="407" t="s">
        <v>350</v>
      </c>
      <c r="D12" s="496">
        <f>'1.melléklet.Önkormányzat'!C32</f>
        <v>0</v>
      </c>
      <c r="E12" s="496">
        <f t="shared" si="0"/>
        <v>0</v>
      </c>
      <c r="F12" s="496">
        <f t="shared" si="0"/>
        <v>0</v>
      </c>
      <c r="G12" s="208">
        <f t="shared" si="1"/>
        <v>0</v>
      </c>
      <c r="J12" s="404"/>
    </row>
    <row r="13" spans="1:18" ht="24" x14ac:dyDescent="0.25">
      <c r="A13" s="405" t="s">
        <v>6</v>
      </c>
      <c r="B13" s="406" t="s">
        <v>71</v>
      </c>
      <c r="C13" s="407" t="s">
        <v>426</v>
      </c>
      <c r="D13" s="496">
        <f>'1.melléklet.Önkormányzat'!C8+'1.melléklet.Önkormányzat'!C16</f>
        <v>730551558</v>
      </c>
      <c r="E13" s="496">
        <f t="shared" si="0"/>
        <v>767079135.89999998</v>
      </c>
      <c r="F13" s="496">
        <f t="shared" si="0"/>
        <v>805433092.69500005</v>
      </c>
      <c r="G13" s="208">
        <f t="shared" si="1"/>
        <v>845704747.32975006</v>
      </c>
      <c r="J13" s="404"/>
    </row>
    <row r="14" spans="1:18" x14ac:dyDescent="0.25">
      <c r="A14" s="405" t="s">
        <v>8</v>
      </c>
      <c r="B14" s="406" t="s">
        <v>16</v>
      </c>
      <c r="C14" s="407" t="s">
        <v>351</v>
      </c>
      <c r="D14" s="496">
        <f>'1.melléklet.Önkormányzat'!C20</f>
        <v>2082429878</v>
      </c>
      <c r="E14" s="496">
        <f t="shared" si="0"/>
        <v>2186551371.9000001</v>
      </c>
      <c r="F14" s="496">
        <f t="shared" si="0"/>
        <v>2295878940.4950004</v>
      </c>
      <c r="G14" s="208">
        <f t="shared" si="1"/>
        <v>2410672887.5197506</v>
      </c>
      <c r="J14" s="404"/>
    </row>
    <row r="15" spans="1:18" ht="24" x14ac:dyDescent="0.25">
      <c r="A15" s="405" t="s">
        <v>15</v>
      </c>
      <c r="B15" s="406" t="s">
        <v>479</v>
      </c>
      <c r="C15" s="407" t="s">
        <v>352</v>
      </c>
      <c r="D15" s="496">
        <f>'1.melléklet.Önkormányzat'!C40</f>
        <v>0</v>
      </c>
      <c r="E15" s="496">
        <f t="shared" si="0"/>
        <v>0</v>
      </c>
      <c r="F15" s="496">
        <f t="shared" si="0"/>
        <v>0</v>
      </c>
      <c r="G15" s="208">
        <f t="shared" si="1"/>
        <v>0</v>
      </c>
      <c r="J15" s="404"/>
    </row>
    <row r="16" spans="1:18" ht="24" x14ac:dyDescent="0.25">
      <c r="A16" s="405" t="s">
        <v>17</v>
      </c>
      <c r="B16" s="406" t="s">
        <v>72</v>
      </c>
      <c r="C16" s="407" t="s">
        <v>353</v>
      </c>
      <c r="D16" s="496">
        <f>'1.melléklet.Önkormányzat'!C21</f>
        <v>0</v>
      </c>
      <c r="E16" s="496">
        <f t="shared" si="0"/>
        <v>0</v>
      </c>
      <c r="F16" s="496">
        <f t="shared" si="0"/>
        <v>0</v>
      </c>
      <c r="G16" s="208">
        <f t="shared" si="1"/>
        <v>0</v>
      </c>
      <c r="J16" s="404"/>
    </row>
    <row r="17" spans="1:10" x14ac:dyDescent="0.25">
      <c r="A17" s="405" t="s">
        <v>18</v>
      </c>
      <c r="B17" s="406" t="s">
        <v>125</v>
      </c>
      <c r="C17" s="407" t="s">
        <v>354</v>
      </c>
      <c r="D17" s="496">
        <f ca="1">'1.melléklet.Önkormányzat'!C36</f>
        <v>265492490</v>
      </c>
      <c r="E17" s="496">
        <f t="shared" ca="1" si="0"/>
        <v>278767114.5</v>
      </c>
      <c r="F17" s="496">
        <f t="shared" ca="1" si="0"/>
        <v>292705470.22500002</v>
      </c>
      <c r="G17" s="208">
        <f t="shared" ca="1" si="1"/>
        <v>307340743.73625004</v>
      </c>
      <c r="J17" s="404"/>
    </row>
    <row r="18" spans="1:10" x14ac:dyDescent="0.25">
      <c r="A18" s="405" t="s">
        <v>22</v>
      </c>
      <c r="B18" s="406" t="s">
        <v>478</v>
      </c>
      <c r="C18" s="407" t="s">
        <v>352</v>
      </c>
      <c r="D18" s="496">
        <f>'1.melléklet.Önkormányzat'!C31</f>
        <v>10887000</v>
      </c>
      <c r="E18" s="496">
        <f t="shared" si="0"/>
        <v>11431350</v>
      </c>
      <c r="F18" s="496">
        <f t="shared" si="0"/>
        <v>12002917.5</v>
      </c>
      <c r="G18" s="208">
        <f t="shared" si="1"/>
        <v>12603063.375</v>
      </c>
      <c r="J18" s="404"/>
    </row>
    <row r="19" spans="1:10" ht="24" x14ac:dyDescent="0.25">
      <c r="A19" s="405" t="s">
        <v>24</v>
      </c>
      <c r="B19" s="406" t="s">
        <v>355</v>
      </c>
      <c r="C19" s="407" t="s">
        <v>356</v>
      </c>
      <c r="D19" s="496"/>
      <c r="E19" s="496">
        <f t="shared" si="0"/>
        <v>0</v>
      </c>
      <c r="F19" s="496">
        <f t="shared" si="0"/>
        <v>0</v>
      </c>
      <c r="G19" s="208">
        <f t="shared" si="1"/>
        <v>0</v>
      </c>
      <c r="J19" s="404"/>
    </row>
    <row r="20" spans="1:10" x14ac:dyDescent="0.25">
      <c r="A20" s="405"/>
      <c r="B20" s="408" t="s">
        <v>357</v>
      </c>
      <c r="C20" s="408"/>
      <c r="D20" s="497">
        <f ca="1">SUM(D10:D19)</f>
        <v>3388608188</v>
      </c>
      <c r="E20" s="497">
        <f ca="1">SUM(E10:E19)</f>
        <v>3558038597.4000001</v>
      </c>
      <c r="F20" s="497">
        <f ca="1">SUM(F10:F19)</f>
        <v>3735940527.2700005</v>
      </c>
      <c r="G20" s="210">
        <f t="shared" ca="1" si="1"/>
        <v>3922737553.6335006</v>
      </c>
      <c r="J20" s="409"/>
    </row>
    <row r="21" spans="1:10" x14ac:dyDescent="0.25">
      <c r="A21" s="405"/>
      <c r="B21" s="410"/>
      <c r="C21" s="410"/>
      <c r="D21" s="206"/>
      <c r="E21" s="206"/>
      <c r="F21" s="206"/>
      <c r="G21" s="208"/>
    </row>
    <row r="22" spans="1:10" x14ac:dyDescent="0.25">
      <c r="A22" s="405"/>
      <c r="B22" s="401"/>
      <c r="C22" s="401"/>
      <c r="D22" s="206"/>
      <c r="E22" s="206"/>
      <c r="F22" s="206"/>
      <c r="G22" s="208"/>
    </row>
    <row r="23" spans="1:10" x14ac:dyDescent="0.25">
      <c r="A23" s="405" t="s">
        <v>25</v>
      </c>
      <c r="B23" s="411" t="s">
        <v>36</v>
      </c>
      <c r="C23" s="407" t="s">
        <v>358</v>
      </c>
      <c r="D23" s="206">
        <f>'1.melléklet.Önkormányzat'!C50</f>
        <v>505127115</v>
      </c>
      <c r="E23" s="206">
        <f t="shared" ref="E23:F33" si="2">(D23*1.05)</f>
        <v>530383470.75</v>
      </c>
      <c r="F23" s="206">
        <f t="shared" si="2"/>
        <v>556902644.28750002</v>
      </c>
      <c r="G23" s="208">
        <f t="shared" si="1"/>
        <v>584747776.50187504</v>
      </c>
    </row>
    <row r="24" spans="1:10" ht="24.75" x14ac:dyDescent="0.25">
      <c r="A24" s="405" t="s">
        <v>27</v>
      </c>
      <c r="B24" s="407" t="s">
        <v>298</v>
      </c>
      <c r="C24" s="407" t="s">
        <v>359</v>
      </c>
      <c r="D24" s="206">
        <f>'1.melléklet.Önkormányzat'!C51</f>
        <v>60201125</v>
      </c>
      <c r="E24" s="206">
        <f t="shared" si="2"/>
        <v>63211181.25</v>
      </c>
      <c r="F24" s="206">
        <f t="shared" si="2"/>
        <v>66371740.3125</v>
      </c>
      <c r="G24" s="208">
        <f t="shared" si="1"/>
        <v>69690327.328125</v>
      </c>
    </row>
    <row r="25" spans="1:10" x14ac:dyDescent="0.25">
      <c r="A25" s="405" t="s">
        <v>29</v>
      </c>
      <c r="B25" s="411" t="s">
        <v>37</v>
      </c>
      <c r="C25" s="407" t="s">
        <v>360</v>
      </c>
      <c r="D25" s="206">
        <f>'1.melléklet.Önkormányzat'!C52</f>
        <v>471628025</v>
      </c>
      <c r="E25" s="206">
        <f t="shared" si="2"/>
        <v>495209426.25</v>
      </c>
      <c r="F25" s="206">
        <f t="shared" si="2"/>
        <v>519969897.5625</v>
      </c>
      <c r="G25" s="208">
        <f t="shared" si="1"/>
        <v>545968392.44062507</v>
      </c>
    </row>
    <row r="26" spans="1:10" x14ac:dyDescent="0.25">
      <c r="A26" s="405" t="s">
        <v>57</v>
      </c>
      <c r="B26" s="411" t="s">
        <v>38</v>
      </c>
      <c r="C26" s="407" t="s">
        <v>361</v>
      </c>
      <c r="D26" s="206">
        <f>'1.melléklet.Önkormányzat'!C53</f>
        <v>23567530</v>
      </c>
      <c r="E26" s="206">
        <f t="shared" si="2"/>
        <v>24745906.5</v>
      </c>
      <c r="F26" s="206">
        <f t="shared" si="2"/>
        <v>25983201.824999999</v>
      </c>
      <c r="G26" s="208">
        <f t="shared" si="1"/>
        <v>27282361.916250002</v>
      </c>
    </row>
    <row r="27" spans="1:10" x14ac:dyDescent="0.25">
      <c r="A27" s="405" t="s">
        <v>31</v>
      </c>
      <c r="B27" s="411" t="s">
        <v>39</v>
      </c>
      <c r="C27" s="407" t="s">
        <v>362</v>
      </c>
      <c r="D27" s="206">
        <f>'1.melléklet.Önkormányzat'!C54</f>
        <v>36295321</v>
      </c>
      <c r="E27" s="206">
        <f t="shared" si="2"/>
        <v>38110087.050000004</v>
      </c>
      <c r="F27" s="206">
        <f t="shared" si="2"/>
        <v>40015591.402500004</v>
      </c>
      <c r="G27" s="208">
        <f t="shared" si="1"/>
        <v>42016370.972625002</v>
      </c>
    </row>
    <row r="28" spans="1:10" x14ac:dyDescent="0.25">
      <c r="A28" s="405" t="s">
        <v>33</v>
      </c>
      <c r="B28" s="411" t="s">
        <v>42</v>
      </c>
      <c r="C28" s="407" t="s">
        <v>363</v>
      </c>
      <c r="D28" s="206">
        <f>'1.melléklet.Önkormányzat'!C59</f>
        <v>132551377</v>
      </c>
      <c r="E28" s="206">
        <f t="shared" si="2"/>
        <v>139178945.84999999</v>
      </c>
      <c r="F28" s="206">
        <f t="shared" si="2"/>
        <v>146137893.14250001</v>
      </c>
      <c r="G28" s="208">
        <f t="shared" si="1"/>
        <v>153444787.79962501</v>
      </c>
    </row>
    <row r="29" spans="1:10" x14ac:dyDescent="0.25">
      <c r="A29" s="405" t="s">
        <v>126</v>
      </c>
      <c r="B29" s="411" t="s">
        <v>43</v>
      </c>
      <c r="C29" s="407" t="s">
        <v>364</v>
      </c>
      <c r="D29" s="206">
        <f>'1.melléklet.Önkormányzat'!C61</f>
        <v>1967427507</v>
      </c>
      <c r="E29" s="206">
        <f t="shared" si="2"/>
        <v>2065798882.3500001</v>
      </c>
      <c r="F29" s="206">
        <f t="shared" si="2"/>
        <v>2169088826.4675002</v>
      </c>
      <c r="G29" s="208">
        <f t="shared" si="1"/>
        <v>2277543267.7908754</v>
      </c>
    </row>
    <row r="30" spans="1:10" x14ac:dyDescent="0.25">
      <c r="A30" s="405" t="s">
        <v>127</v>
      </c>
      <c r="B30" s="411" t="s">
        <v>284</v>
      </c>
      <c r="C30" s="407" t="s">
        <v>365</v>
      </c>
      <c r="D30" s="206">
        <f>'1.melléklet.Önkormányzat'!C65</f>
        <v>2400000</v>
      </c>
      <c r="E30" s="206">
        <f t="shared" si="2"/>
        <v>2520000</v>
      </c>
      <c r="F30" s="206">
        <f t="shared" si="2"/>
        <v>2646000</v>
      </c>
      <c r="G30" s="208">
        <f t="shared" si="1"/>
        <v>2778300</v>
      </c>
    </row>
    <row r="31" spans="1:10" x14ac:dyDescent="0.25">
      <c r="A31" s="405" t="s">
        <v>128</v>
      </c>
      <c r="B31" s="411" t="s">
        <v>334</v>
      </c>
      <c r="C31" s="412" t="s">
        <v>366</v>
      </c>
      <c r="D31" s="206"/>
      <c r="E31" s="206"/>
      <c r="F31" s="206"/>
      <c r="G31" s="208"/>
    </row>
    <row r="32" spans="1:10" x14ac:dyDescent="0.25">
      <c r="A32" s="405" t="s">
        <v>130</v>
      </c>
      <c r="B32" s="413" t="s">
        <v>40</v>
      </c>
      <c r="C32" s="410" t="s">
        <v>367</v>
      </c>
      <c r="D32" s="206">
        <f>'1.melléklet.Önkormányzat'!C55</f>
        <v>164068212</v>
      </c>
      <c r="E32" s="206">
        <f t="shared" si="2"/>
        <v>172271622.59999999</v>
      </c>
      <c r="F32" s="206">
        <f t="shared" si="2"/>
        <v>180885203.72999999</v>
      </c>
      <c r="G32" s="208">
        <f t="shared" si="1"/>
        <v>189929463.9165</v>
      </c>
    </row>
    <row r="33" spans="1:7" x14ac:dyDescent="0.25">
      <c r="A33" s="405" t="s">
        <v>131</v>
      </c>
      <c r="B33" s="411" t="s">
        <v>368</v>
      </c>
      <c r="C33" s="412" t="s">
        <v>369</v>
      </c>
      <c r="D33" s="206">
        <f>'1.melléklet.Önkormányzat'!C68</f>
        <v>25341976</v>
      </c>
      <c r="E33" s="206">
        <f>(D33*1.05)</f>
        <v>26609074.800000001</v>
      </c>
      <c r="F33" s="206">
        <f t="shared" si="2"/>
        <v>27939528.540000003</v>
      </c>
      <c r="G33" s="208">
        <f t="shared" si="1"/>
        <v>29336504.967000004</v>
      </c>
    </row>
    <row r="34" spans="1:7" ht="15.75" thickBot="1" x14ac:dyDescent="0.3">
      <c r="A34" s="414"/>
      <c r="B34" s="415" t="s">
        <v>106</v>
      </c>
      <c r="C34" s="415"/>
      <c r="D34" s="213">
        <f>SUM(D23:D33)</f>
        <v>3388608188</v>
      </c>
      <c r="E34" s="213">
        <f>SUM(E23:E33)</f>
        <v>3558038597.4000001</v>
      </c>
      <c r="F34" s="213">
        <f>SUM(F23:F33)</f>
        <v>3735940527.27</v>
      </c>
      <c r="G34" s="214">
        <f t="shared" si="1"/>
        <v>3922737553.6335001</v>
      </c>
    </row>
    <row r="35" spans="1:7" x14ac:dyDescent="0.25">
      <c r="A35" s="416"/>
      <c r="B35" s="416"/>
      <c r="C35" s="416"/>
      <c r="D35" s="416"/>
      <c r="E35" s="416"/>
      <c r="F35" s="416"/>
      <c r="G35" s="416"/>
    </row>
    <row r="36" spans="1:7" x14ac:dyDescent="0.25">
      <c r="D36" s="590"/>
    </row>
    <row r="41" spans="1:7" x14ac:dyDescent="0.25">
      <c r="B41" s="188"/>
      <c r="C41" s="417"/>
    </row>
    <row r="42" spans="1:7" x14ac:dyDescent="0.25">
      <c r="B42" s="188"/>
      <c r="C42" s="417"/>
    </row>
    <row r="43" spans="1:7" x14ac:dyDescent="0.25">
      <c r="B43" s="188"/>
      <c r="C43" s="417"/>
    </row>
    <row r="44" spans="1:7" x14ac:dyDescent="0.25">
      <c r="B44" s="188"/>
      <c r="C44" s="417"/>
    </row>
    <row r="45" spans="1:7" x14ac:dyDescent="0.25">
      <c r="B45" s="188"/>
      <c r="C45" s="417"/>
    </row>
    <row r="46" spans="1:7" x14ac:dyDescent="0.25">
      <c r="B46" s="188"/>
      <c r="C46" s="419"/>
    </row>
    <row r="47" spans="1:7" x14ac:dyDescent="0.25">
      <c r="B47" s="315"/>
      <c r="C47" s="420"/>
    </row>
    <row r="48" spans="1:7" x14ac:dyDescent="0.25">
      <c r="B48" s="188"/>
      <c r="C48" s="417"/>
    </row>
    <row r="49" spans="2:3" x14ac:dyDescent="0.25">
      <c r="B49" s="188"/>
      <c r="C49" s="417"/>
    </row>
    <row r="50" spans="2:3" x14ac:dyDescent="0.25">
      <c r="B50" s="188"/>
      <c r="C50" s="417"/>
    </row>
    <row r="51" spans="2:3" x14ac:dyDescent="0.25">
      <c r="B51" s="188"/>
      <c r="C51" s="417"/>
    </row>
    <row r="52" spans="2:3" x14ac:dyDescent="0.25">
      <c r="B52" s="188"/>
      <c r="C52" s="417"/>
    </row>
    <row r="53" spans="2:3" x14ac:dyDescent="0.25">
      <c r="B53" s="315"/>
      <c r="C53" s="417"/>
    </row>
    <row r="54" spans="2:3" x14ac:dyDescent="0.25">
      <c r="B54" s="188"/>
      <c r="C54" s="310"/>
    </row>
    <row r="55" spans="2:3" x14ac:dyDescent="0.25">
      <c r="B55" s="188"/>
      <c r="C55" s="417"/>
    </row>
    <row r="56" spans="2:3" x14ac:dyDescent="0.25">
      <c r="B56" s="188"/>
      <c r="C56" s="417"/>
    </row>
    <row r="57" spans="2:3" x14ac:dyDescent="0.25">
      <c r="B57" s="188"/>
      <c r="C57" s="419"/>
    </row>
  </sheetData>
  <mergeCells count="5">
    <mergeCell ref="A1:G1"/>
    <mergeCell ref="A3:G3"/>
    <mergeCell ref="A6:G6"/>
    <mergeCell ref="A7:G7"/>
    <mergeCell ref="B4:G4"/>
  </mergeCells>
  <printOptions horizontalCentered="1"/>
  <pageMargins left="0.35433070866141736" right="0.35433070866141736" top="0.19685039370078741" bottom="0.98425196850393704" header="0.74803149606299213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000"/>
  </sheetPr>
  <dimension ref="A1:S22"/>
  <sheetViews>
    <sheetView zoomScaleNormal="100" workbookViewId="0">
      <selection activeCell="C11" sqref="C11"/>
    </sheetView>
  </sheetViews>
  <sheetFormatPr defaultColWidth="9.140625" defaultRowHeight="12.75" x14ac:dyDescent="0.2"/>
  <cols>
    <col min="1" max="1" width="6.7109375" style="202" customWidth="1"/>
    <col min="2" max="2" width="52.85546875" style="202" customWidth="1"/>
    <col min="3" max="4" width="12.85546875" style="202" customWidth="1"/>
    <col min="5" max="5" width="12.28515625" style="202" customWidth="1"/>
    <col min="6" max="6" width="12.7109375" style="202" customWidth="1"/>
    <col min="7" max="16384" width="9.140625" style="202"/>
  </cols>
  <sheetData>
    <row r="1" spans="1:19" x14ac:dyDescent="0.2">
      <c r="A1" s="189"/>
      <c r="C1" s="202" t="s">
        <v>537</v>
      </c>
    </row>
    <row r="3" spans="1:19" s="188" customFormat="1" ht="41.25" customHeight="1" x14ac:dyDescent="0.25">
      <c r="A3" s="685" t="s">
        <v>370</v>
      </c>
      <c r="B3" s="686"/>
      <c r="C3" s="686"/>
      <c r="D3" s="686"/>
      <c r="E3" s="686"/>
      <c r="F3" s="687"/>
      <c r="G3" s="421"/>
      <c r="H3" s="421"/>
      <c r="I3" s="196"/>
      <c r="J3" s="196"/>
      <c r="K3" s="196"/>
      <c r="L3" s="196"/>
      <c r="M3" s="196"/>
      <c r="N3" s="196"/>
      <c r="O3" s="196"/>
      <c r="P3" s="287"/>
      <c r="Q3" s="287"/>
      <c r="R3" s="287"/>
      <c r="S3" s="287"/>
    </row>
    <row r="4" spans="1:19" s="188" customFormat="1" ht="22.5" customHeight="1" thickBot="1" x14ac:dyDescent="0.25">
      <c r="B4" s="674" t="s">
        <v>417</v>
      </c>
      <c r="C4" s="674"/>
      <c r="D4" s="674"/>
      <c r="E4" s="674"/>
      <c r="F4" s="674"/>
      <c r="G4" s="187"/>
      <c r="H4" s="187"/>
      <c r="I4" s="187"/>
      <c r="J4" s="187"/>
      <c r="K4" s="187"/>
      <c r="L4" s="187"/>
      <c r="M4" s="187"/>
      <c r="N4" s="187"/>
      <c r="O4" s="187"/>
      <c r="P4" s="218"/>
      <c r="Q4" s="218"/>
      <c r="R4" s="218"/>
      <c r="S4" s="218"/>
    </row>
    <row r="5" spans="1:19" ht="15" x14ac:dyDescent="0.2">
      <c r="A5" s="524"/>
      <c r="B5" s="484"/>
      <c r="C5" s="434" t="s">
        <v>371</v>
      </c>
      <c r="D5" s="434"/>
      <c r="E5" s="434"/>
      <c r="F5" s="435"/>
    </row>
    <row r="6" spans="1:19" ht="25.5" customHeight="1" x14ac:dyDescent="0.2">
      <c r="A6" s="525" t="s">
        <v>181</v>
      </c>
      <c r="B6" s="482"/>
      <c r="C6" s="436">
        <v>2023</v>
      </c>
      <c r="D6" s="436">
        <v>2024</v>
      </c>
      <c r="E6" s="436">
        <v>2025</v>
      </c>
      <c r="F6" s="437">
        <v>2026</v>
      </c>
      <c r="H6" s="201"/>
    </row>
    <row r="7" spans="1:19" ht="26.25" customHeight="1" x14ac:dyDescent="0.2">
      <c r="A7" s="526" t="s">
        <v>53</v>
      </c>
      <c r="B7" s="480" t="s">
        <v>60</v>
      </c>
      <c r="C7" s="478" t="s">
        <v>54</v>
      </c>
      <c r="D7" s="478" t="s">
        <v>55</v>
      </c>
      <c r="E7" s="478" t="s">
        <v>56</v>
      </c>
      <c r="F7" s="479" t="s">
        <v>62</v>
      </c>
    </row>
    <row r="8" spans="1:19" ht="15" x14ac:dyDescent="0.2">
      <c r="A8" s="495"/>
      <c r="B8" s="481" t="s">
        <v>372</v>
      </c>
      <c r="C8" s="683"/>
      <c r="D8" s="683"/>
      <c r="E8" s="683"/>
      <c r="F8" s="684"/>
    </row>
    <row r="9" spans="1:19" ht="12.75" customHeight="1" x14ac:dyDescent="0.2">
      <c r="A9" s="495" t="s">
        <v>1</v>
      </c>
      <c r="B9" s="514" t="s">
        <v>373</v>
      </c>
      <c r="C9" s="515">
        <v>135717500</v>
      </c>
      <c r="D9" s="515">
        <f>C9*1.05</f>
        <v>142503375</v>
      </c>
      <c r="E9" s="515">
        <f t="shared" ref="E9:F9" si="0">D9*1.05</f>
        <v>149628543.75</v>
      </c>
      <c r="F9" s="515">
        <f t="shared" si="0"/>
        <v>157109970.9375</v>
      </c>
    </row>
    <row r="10" spans="1:19" ht="42" customHeight="1" x14ac:dyDescent="0.2">
      <c r="A10" s="495" t="s">
        <v>3</v>
      </c>
      <c r="B10" s="514" t="s">
        <v>374</v>
      </c>
      <c r="C10" s="515">
        <v>15235675</v>
      </c>
      <c r="D10" s="515">
        <f>C10*1.05</f>
        <v>15997458.75</v>
      </c>
      <c r="E10" s="515">
        <f t="shared" ref="E10:F10" si="1">D10*1.05</f>
        <v>16797331.6875</v>
      </c>
      <c r="F10" s="515">
        <f t="shared" si="1"/>
        <v>17637198.271875001</v>
      </c>
    </row>
    <row r="11" spans="1:19" ht="15" x14ac:dyDescent="0.2">
      <c r="A11" s="495" t="s">
        <v>4</v>
      </c>
      <c r="B11" s="482" t="s">
        <v>375</v>
      </c>
      <c r="C11" s="433">
        <v>0</v>
      </c>
      <c r="D11" s="433">
        <v>0</v>
      </c>
      <c r="E11" s="433">
        <v>0</v>
      </c>
      <c r="F11" s="422">
        <v>0</v>
      </c>
    </row>
    <row r="12" spans="1:19" ht="44.25" customHeight="1" x14ac:dyDescent="0.2">
      <c r="A12" s="495" t="s">
        <v>6</v>
      </c>
      <c r="B12" s="514" t="s">
        <v>376</v>
      </c>
      <c r="C12" s="433">
        <v>0</v>
      </c>
      <c r="D12" s="515">
        <v>0</v>
      </c>
      <c r="E12" s="433">
        <v>0</v>
      </c>
      <c r="F12" s="539">
        <v>0</v>
      </c>
    </row>
    <row r="13" spans="1:19" ht="15" x14ac:dyDescent="0.2">
      <c r="A13" s="495" t="s">
        <v>8</v>
      </c>
      <c r="B13" s="482" t="s">
        <v>377</v>
      </c>
      <c r="C13" s="515">
        <f>'1.melléklet.Önkormányzat'!C28+('1.melléklet.Önkormányzat'!C29-650000)</f>
        <v>1250000</v>
      </c>
      <c r="D13" s="515">
        <f>C13</f>
        <v>1250000</v>
      </c>
      <c r="E13" s="515">
        <f t="shared" ref="E13:F13" si="2">D13</f>
        <v>1250000</v>
      </c>
      <c r="F13" s="515">
        <f t="shared" si="2"/>
        <v>1250000</v>
      </c>
    </row>
    <row r="14" spans="1:19" ht="15" x14ac:dyDescent="0.2">
      <c r="A14" s="495" t="s">
        <v>15</v>
      </c>
      <c r="B14" s="482" t="s">
        <v>378</v>
      </c>
      <c r="C14" s="433">
        <v>0</v>
      </c>
      <c r="D14" s="433">
        <v>0</v>
      </c>
      <c r="E14" s="433">
        <v>0</v>
      </c>
      <c r="F14" s="422">
        <v>0</v>
      </c>
    </row>
    <row r="15" spans="1:19" ht="12.75" customHeight="1" thickBot="1" x14ac:dyDescent="0.25">
      <c r="A15" s="583"/>
      <c r="B15" s="483" t="s">
        <v>379</v>
      </c>
      <c r="C15" s="431">
        <f>SUM(C9:C14)</f>
        <v>152203175</v>
      </c>
      <c r="D15" s="431">
        <f t="shared" ref="D15:F15" si="3">SUM(D9:D14)</f>
        <v>159750833.75</v>
      </c>
      <c r="E15" s="431">
        <f t="shared" si="3"/>
        <v>167675875.4375</v>
      </c>
      <c r="F15" s="432">
        <f t="shared" si="3"/>
        <v>175997169.20937499</v>
      </c>
    </row>
    <row r="22" ht="15" customHeight="1" x14ac:dyDescent="0.2"/>
  </sheetData>
  <mergeCells count="3">
    <mergeCell ref="B4:F4"/>
    <mergeCell ref="C8:F8"/>
    <mergeCell ref="A3:F3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000"/>
  </sheetPr>
  <dimension ref="A1:R31"/>
  <sheetViews>
    <sheetView zoomScaleNormal="100" workbookViewId="0">
      <selection activeCell="C8" sqref="C8"/>
    </sheetView>
  </sheetViews>
  <sheetFormatPr defaultColWidth="9.140625" defaultRowHeight="12.75" x14ac:dyDescent="0.2"/>
  <cols>
    <col min="1" max="1" width="3.7109375" style="202" customWidth="1"/>
    <col min="2" max="2" width="18.85546875" style="202" customWidth="1"/>
    <col min="3" max="4" width="9.5703125" style="202" bestFit="1" customWidth="1"/>
    <col min="5" max="5" width="11.42578125" style="202" customWidth="1"/>
    <col min="6" max="6" width="11.28515625" style="202" customWidth="1"/>
    <col min="7" max="7" width="11.140625" style="202" customWidth="1"/>
    <col min="8" max="8" width="11.5703125" style="202" customWidth="1"/>
    <col min="9" max="9" width="12.42578125" style="202" customWidth="1"/>
    <col min="10" max="10" width="9.85546875" style="202" customWidth="1"/>
    <col min="11" max="11" width="11" style="202" customWidth="1"/>
    <col min="12" max="12" width="10.7109375" style="202" customWidth="1"/>
    <col min="13" max="13" width="9.85546875" style="202" customWidth="1"/>
    <col min="14" max="14" width="10.7109375" style="202" customWidth="1"/>
    <col min="15" max="15" width="10.85546875" style="202" bestFit="1" customWidth="1"/>
    <col min="16" max="16" width="11.42578125" style="202" bestFit="1" customWidth="1"/>
    <col min="17" max="16384" width="9.140625" style="202"/>
  </cols>
  <sheetData>
    <row r="1" spans="1:18" x14ac:dyDescent="0.2">
      <c r="H1" s="584" t="s">
        <v>538</v>
      </c>
    </row>
    <row r="2" spans="1:18" s="188" customFormat="1" ht="22.5" customHeight="1" x14ac:dyDescent="0.3">
      <c r="B2" s="697" t="s">
        <v>428</v>
      </c>
      <c r="C2" s="698"/>
      <c r="D2" s="698"/>
      <c r="E2" s="698"/>
      <c r="F2" s="698"/>
      <c r="G2" s="698"/>
      <c r="H2" s="698"/>
      <c r="I2" s="698"/>
      <c r="J2" s="698"/>
      <c r="K2" s="698"/>
      <c r="L2" s="698"/>
      <c r="M2" s="698"/>
      <c r="N2" s="698"/>
      <c r="O2" s="698"/>
      <c r="P2" s="218"/>
      <c r="Q2" s="218"/>
      <c r="R2" s="218"/>
    </row>
    <row r="3" spans="1:18" s="188" customFormat="1" ht="22.5" customHeight="1" x14ac:dyDescent="0.2">
      <c r="A3" s="494" t="s">
        <v>53</v>
      </c>
      <c r="B3" s="461" t="s">
        <v>60</v>
      </c>
      <c r="C3" s="461" t="s">
        <v>54</v>
      </c>
      <c r="D3" s="461" t="s">
        <v>55</v>
      </c>
      <c r="E3" s="461" t="s">
        <v>56</v>
      </c>
      <c r="F3" s="461" t="s">
        <v>62</v>
      </c>
      <c r="G3" s="461" t="s">
        <v>64</v>
      </c>
      <c r="H3" s="461" t="s">
        <v>65</v>
      </c>
      <c r="I3" s="461" t="s">
        <v>66</v>
      </c>
      <c r="J3" s="461" t="s">
        <v>67</v>
      </c>
      <c r="K3" s="461" t="s">
        <v>98</v>
      </c>
      <c r="L3" s="461" t="s">
        <v>93</v>
      </c>
      <c r="M3" s="461" t="s">
        <v>176</v>
      </c>
      <c r="N3" s="461" t="s">
        <v>94</v>
      </c>
      <c r="O3" s="461" t="s">
        <v>177</v>
      </c>
      <c r="P3" s="218"/>
      <c r="Q3" s="218"/>
      <c r="R3" s="218"/>
    </row>
    <row r="4" spans="1:18" ht="22.5" customHeight="1" x14ac:dyDescent="0.2">
      <c r="A4" s="495" t="s">
        <v>1</v>
      </c>
      <c r="B4" s="487" t="s">
        <v>61</v>
      </c>
      <c r="C4" s="487" t="s">
        <v>380</v>
      </c>
      <c r="D4" s="487" t="s">
        <v>381</v>
      </c>
      <c r="E4" s="487" t="s">
        <v>382</v>
      </c>
      <c r="F4" s="487" t="s">
        <v>383</v>
      </c>
      <c r="G4" s="487" t="s">
        <v>384</v>
      </c>
      <c r="H4" s="487" t="s">
        <v>323</v>
      </c>
      <c r="I4" s="487" t="s">
        <v>324</v>
      </c>
      <c r="J4" s="487" t="s">
        <v>385</v>
      </c>
      <c r="K4" s="487" t="s">
        <v>326</v>
      </c>
      <c r="L4" s="487" t="s">
        <v>386</v>
      </c>
      <c r="M4" s="487" t="s">
        <v>387</v>
      </c>
      <c r="N4" s="487" t="s">
        <v>388</v>
      </c>
      <c r="O4" s="487" t="s">
        <v>83</v>
      </c>
    </row>
    <row r="5" spans="1:18" x14ac:dyDescent="0.2">
      <c r="A5" s="495" t="s">
        <v>3</v>
      </c>
      <c r="B5" s="490" t="s">
        <v>389</v>
      </c>
      <c r="C5" s="491">
        <v>255837233</v>
      </c>
      <c r="D5" s="491">
        <f ca="1">C31</f>
        <v>209001877.33333337</v>
      </c>
      <c r="E5" s="491">
        <f t="shared" ref="E5:N5" ca="1" si="0">D31</f>
        <v>186352084.66666675</v>
      </c>
      <c r="F5" s="491">
        <f t="shared" ca="1" si="0"/>
        <v>-819860624.49999976</v>
      </c>
      <c r="G5" s="491">
        <f t="shared" ca="1" si="0"/>
        <v>-1825624170.6666665</v>
      </c>
      <c r="H5" s="491">
        <f t="shared" ca="1" si="0"/>
        <v>-1848673963.333333</v>
      </c>
      <c r="I5" s="491">
        <f t="shared" ca="1" si="0"/>
        <v>-1870723755.9999995</v>
      </c>
      <c r="J5" s="491">
        <f t="shared" ca="1" si="0"/>
        <v>189656329.33333367</v>
      </c>
      <c r="K5" s="491">
        <f t="shared" ca="1" si="0"/>
        <v>186830947.66666704</v>
      </c>
      <c r="L5" s="491">
        <f t="shared" ca="1" si="0"/>
        <v>184005566.00000042</v>
      </c>
      <c r="M5" s="491">
        <f t="shared" ca="1" si="0"/>
        <v>181180184.33333379</v>
      </c>
      <c r="N5" s="491">
        <f t="shared" ca="1" si="0"/>
        <v>178354802.66666716</v>
      </c>
      <c r="O5" s="491"/>
    </row>
    <row r="6" spans="1:18" x14ac:dyDescent="0.2">
      <c r="A6" s="495" t="s">
        <v>4</v>
      </c>
      <c r="B6" s="688" t="s">
        <v>390</v>
      </c>
      <c r="C6" s="689"/>
      <c r="D6" s="689"/>
      <c r="E6" s="689"/>
      <c r="F6" s="689"/>
      <c r="G6" s="689"/>
      <c r="H6" s="689"/>
      <c r="I6" s="689"/>
      <c r="J6" s="689"/>
      <c r="K6" s="689"/>
      <c r="L6" s="689"/>
      <c r="M6" s="689"/>
      <c r="N6" s="689"/>
      <c r="O6" s="690"/>
    </row>
    <row r="7" spans="1:18" x14ac:dyDescent="0.2">
      <c r="A7" s="495" t="s">
        <v>6</v>
      </c>
      <c r="B7" s="691"/>
      <c r="C7" s="692"/>
      <c r="D7" s="692"/>
      <c r="E7" s="692"/>
      <c r="F7" s="692"/>
      <c r="G7" s="692"/>
      <c r="H7" s="692"/>
      <c r="I7" s="692"/>
      <c r="J7" s="692"/>
      <c r="K7" s="692"/>
      <c r="L7" s="692"/>
      <c r="M7" s="692"/>
      <c r="N7" s="692"/>
      <c r="O7" s="693"/>
    </row>
    <row r="8" spans="1:18" x14ac:dyDescent="0.2">
      <c r="A8" s="495" t="s">
        <v>8</v>
      </c>
      <c r="B8" s="493" t="s">
        <v>391</v>
      </c>
      <c r="C8" s="485">
        <f>'17.melléklet.felhaszn.ütemterve'!B11</f>
        <v>58170126.083333336</v>
      </c>
      <c r="D8" s="485">
        <f t="shared" ref="D8:D11" si="1">+C8</f>
        <v>58170126.083333336</v>
      </c>
      <c r="E8" s="485">
        <f t="shared" ref="E8:N8" si="2">+D8</f>
        <v>58170126.083333336</v>
      </c>
      <c r="F8" s="485">
        <f t="shared" si="2"/>
        <v>58170126.083333336</v>
      </c>
      <c r="G8" s="485">
        <f t="shared" si="2"/>
        <v>58170126.083333336</v>
      </c>
      <c r="H8" s="485">
        <f t="shared" si="2"/>
        <v>58170126.083333336</v>
      </c>
      <c r="I8" s="485">
        <f t="shared" si="2"/>
        <v>58170126.083333336</v>
      </c>
      <c r="J8" s="485">
        <f t="shared" si="2"/>
        <v>58170126.083333336</v>
      </c>
      <c r="K8" s="485">
        <f t="shared" si="2"/>
        <v>58170126.083333336</v>
      </c>
      <c r="L8" s="485">
        <f t="shared" si="2"/>
        <v>58170126.083333336</v>
      </c>
      <c r="M8" s="485">
        <f t="shared" si="2"/>
        <v>58170126.083333336</v>
      </c>
      <c r="N8" s="485">
        <f t="shared" si="2"/>
        <v>58170126.083333336</v>
      </c>
      <c r="O8" s="485">
        <f>SUM(C8:N8)</f>
        <v>698041513</v>
      </c>
    </row>
    <row r="9" spans="1:18" x14ac:dyDescent="0.2">
      <c r="A9" s="495" t="s">
        <v>15</v>
      </c>
      <c r="B9" s="493" t="s">
        <v>392</v>
      </c>
      <c r="C9" s="485">
        <f>'17.melléklet.felhaszn.ütemterve'!B12</f>
        <v>8033937.416666667</v>
      </c>
      <c r="D9" s="485">
        <f t="shared" si="1"/>
        <v>8033937.416666667</v>
      </c>
      <c r="E9" s="485">
        <f t="shared" ref="E9:N9" si="3">+D9</f>
        <v>8033937.416666667</v>
      </c>
      <c r="F9" s="485">
        <f t="shared" si="3"/>
        <v>8033937.416666667</v>
      </c>
      <c r="G9" s="485">
        <f t="shared" si="3"/>
        <v>8033937.416666667</v>
      </c>
      <c r="H9" s="485">
        <f t="shared" si="3"/>
        <v>8033937.416666667</v>
      </c>
      <c r="I9" s="485">
        <f t="shared" si="3"/>
        <v>8033937.416666667</v>
      </c>
      <c r="J9" s="485">
        <f t="shared" si="3"/>
        <v>8033937.416666667</v>
      </c>
      <c r="K9" s="485">
        <f t="shared" si="3"/>
        <v>8033937.416666667</v>
      </c>
      <c r="L9" s="485">
        <f t="shared" si="3"/>
        <v>8033937.416666667</v>
      </c>
      <c r="M9" s="485">
        <f t="shared" si="3"/>
        <v>8033937.416666667</v>
      </c>
      <c r="N9" s="485">
        <f t="shared" si="3"/>
        <v>8033937.416666667</v>
      </c>
      <c r="O9" s="485">
        <f t="shared" ref="O9:O14" si="4">SUM(C9:N9)</f>
        <v>96407249.000000015</v>
      </c>
    </row>
    <row r="10" spans="1:18" x14ac:dyDescent="0.2">
      <c r="A10" s="495" t="s">
        <v>17</v>
      </c>
      <c r="B10" s="493" t="s">
        <v>58</v>
      </c>
      <c r="C10" s="485">
        <f>'17.melléklet.felhaszn.ütemterve'!B9</f>
        <v>11309791.666666666</v>
      </c>
      <c r="D10" s="485">
        <f t="shared" si="1"/>
        <v>11309791.666666666</v>
      </c>
      <c r="E10" s="485">
        <f t="shared" ref="E10:N10" si="5">+D10</f>
        <v>11309791.666666666</v>
      </c>
      <c r="F10" s="485">
        <f t="shared" si="5"/>
        <v>11309791.666666666</v>
      </c>
      <c r="G10" s="485">
        <f t="shared" si="5"/>
        <v>11309791.666666666</v>
      </c>
      <c r="H10" s="485">
        <f t="shared" si="5"/>
        <v>11309791.666666666</v>
      </c>
      <c r="I10" s="485">
        <f t="shared" si="5"/>
        <v>11309791.666666666</v>
      </c>
      <c r="J10" s="485">
        <f t="shared" si="5"/>
        <v>11309791.666666666</v>
      </c>
      <c r="K10" s="485">
        <f t="shared" si="5"/>
        <v>11309791.666666666</v>
      </c>
      <c r="L10" s="485">
        <f t="shared" si="5"/>
        <v>11309791.666666666</v>
      </c>
      <c r="M10" s="485">
        <f t="shared" si="5"/>
        <v>11309791.666666666</v>
      </c>
      <c r="N10" s="485">
        <f t="shared" si="5"/>
        <v>11309791.666666666</v>
      </c>
      <c r="O10" s="485">
        <f t="shared" si="4"/>
        <v>135717500.00000003</v>
      </c>
    </row>
    <row r="11" spans="1:18" x14ac:dyDescent="0.2">
      <c r="A11" s="495" t="s">
        <v>18</v>
      </c>
      <c r="B11" s="493" t="s">
        <v>59</v>
      </c>
      <c r="C11" s="485">
        <f ca="1">'17.melléklet.felhaszn.ütemterve'!B10</f>
        <v>14711030.75</v>
      </c>
      <c r="D11" s="485">
        <f t="shared" ca="1" si="1"/>
        <v>14711030.75</v>
      </c>
      <c r="E11" s="485">
        <f t="shared" ref="E11:N11" ca="1" si="6">+D11</f>
        <v>14711030.75</v>
      </c>
      <c r="F11" s="485">
        <f t="shared" ca="1" si="6"/>
        <v>14711030.75</v>
      </c>
      <c r="G11" s="485">
        <f t="shared" ca="1" si="6"/>
        <v>14711030.75</v>
      </c>
      <c r="H11" s="485">
        <f t="shared" ca="1" si="6"/>
        <v>14711030.75</v>
      </c>
      <c r="I11" s="485">
        <f t="shared" ca="1" si="6"/>
        <v>14711030.75</v>
      </c>
      <c r="J11" s="485">
        <f t="shared" ca="1" si="6"/>
        <v>14711030.75</v>
      </c>
      <c r="K11" s="485">
        <f t="shared" ca="1" si="6"/>
        <v>14711030.75</v>
      </c>
      <c r="L11" s="485">
        <f t="shared" ca="1" si="6"/>
        <v>14711030.75</v>
      </c>
      <c r="M11" s="485">
        <f t="shared" ca="1" si="6"/>
        <v>14711030.75</v>
      </c>
      <c r="N11" s="485">
        <f t="shared" ca="1" si="6"/>
        <v>14711030.75</v>
      </c>
      <c r="O11" s="485">
        <f t="shared" ca="1" si="4"/>
        <v>176532369</v>
      </c>
    </row>
    <row r="12" spans="1:18" x14ac:dyDescent="0.2">
      <c r="A12" s="495" t="s">
        <v>20</v>
      </c>
      <c r="B12" s="493" t="s">
        <v>393</v>
      </c>
      <c r="C12" s="485">
        <f>'17.melléklet.felhaszn.ütemterve'!B14+'17.melléklet.felhaszn.ütemterve'!B15</f>
        <v>907250</v>
      </c>
      <c r="D12" s="485">
        <f>'17.melléklet.felhaszn.ütemterve'!C14+'17.melléklet.felhaszn.ütemterve'!C15</f>
        <v>907250</v>
      </c>
      <c r="E12" s="485">
        <f>'17.melléklet.felhaszn.ütemterve'!D14+'17.melléklet.felhaszn.ütemterve'!D15</f>
        <v>907250</v>
      </c>
      <c r="F12" s="485">
        <f>'17.melléklet.felhaszn.ütemterve'!E14+'17.melléklet.felhaszn.ütemterve'!E15</f>
        <v>907250</v>
      </c>
      <c r="G12" s="485">
        <f>'17.melléklet.felhaszn.ütemterve'!F14+'17.melléklet.felhaszn.ütemterve'!F15</f>
        <v>907250</v>
      </c>
      <c r="H12" s="485">
        <f>'17.melléklet.felhaszn.ütemterve'!G14+'17.melléklet.felhaszn.ütemterve'!G15</f>
        <v>907250</v>
      </c>
      <c r="I12" s="485">
        <f>'17.melléklet.felhaszn.ütemterve'!H14+'17.melléklet.felhaszn.ütemterve'!H15</f>
        <v>2083337128</v>
      </c>
      <c r="J12" s="485">
        <f>'17.melléklet.felhaszn.ütemterve'!I14+'17.melléklet.felhaszn.ütemterve'!I15</f>
        <v>907250</v>
      </c>
      <c r="K12" s="485">
        <f>'17.melléklet.felhaszn.ütemterve'!J14+'17.melléklet.felhaszn.ütemterve'!J15</f>
        <v>907250</v>
      </c>
      <c r="L12" s="485">
        <f>'17.melléklet.felhaszn.ütemterve'!K14+'17.melléklet.felhaszn.ütemterve'!K15</f>
        <v>907250</v>
      </c>
      <c r="M12" s="485">
        <f>'17.melléklet.felhaszn.ütemterve'!L14+'17.melléklet.felhaszn.ütemterve'!L15</f>
        <v>907250</v>
      </c>
      <c r="N12" s="485">
        <f>'17.melléklet.felhaszn.ütemterve'!M14+'17.melléklet.felhaszn.ütemterve'!M15</f>
        <v>907250</v>
      </c>
      <c r="O12" s="485">
        <f t="shared" si="4"/>
        <v>2093316878</v>
      </c>
    </row>
    <row r="13" spans="1:18" x14ac:dyDescent="0.2">
      <c r="A13" s="495" t="s">
        <v>21</v>
      </c>
      <c r="B13" s="493" t="s">
        <v>549</v>
      </c>
      <c r="C13" s="485">
        <v>907250</v>
      </c>
      <c r="D13" s="485">
        <f>'17.melléklet.felhaszn.ütemterve'!C18+'17.melléklet.felhaszn.ütemterve'!C17</f>
        <v>0</v>
      </c>
      <c r="E13" s="485">
        <f>'17.melléklet.felhaszn.ütemterve'!D18+'17.melléklet.felhaszn.ütemterve'!D17</f>
        <v>350837</v>
      </c>
      <c r="F13" s="485">
        <f>'17.melléklet.felhaszn.ütemterve'!E18+'17.melléklet.felhaszn.ütemterve'!E17</f>
        <v>0</v>
      </c>
      <c r="G13" s="485">
        <f>'17.melléklet.felhaszn.ütemterve'!F18+'17.melléklet.felhaszn.ütemterve'!F17</f>
        <v>0</v>
      </c>
      <c r="H13" s="485">
        <f>'17.melléklet.felhaszn.ütemterve'!G18+'17.melléklet.felhaszn.ütemterve'!G17</f>
        <v>0</v>
      </c>
      <c r="I13" s="485">
        <f>'17.melléklet.felhaszn.ütemterve'!H18+'17.melléklet.felhaszn.ütemterve'!H17</f>
        <v>0</v>
      </c>
      <c r="J13" s="485">
        <f>'17.melléklet.felhaszn.ütemterve'!I18+'17.melléklet.felhaszn.ütemterve'!I17</f>
        <v>0</v>
      </c>
      <c r="K13" s="485">
        <f>'17.melléklet.felhaszn.ütemterve'!J18+'17.melléklet.felhaszn.ütemterve'!J17</f>
        <v>0</v>
      </c>
      <c r="L13" s="485">
        <f>'17.melléklet.felhaszn.ütemterve'!K18+'17.melléklet.felhaszn.ütemterve'!K17</f>
        <v>0</v>
      </c>
      <c r="M13" s="485">
        <f>'17.melléklet.felhaszn.ütemterve'!L18+'17.melléklet.felhaszn.ütemterve'!L17</f>
        <v>0</v>
      </c>
      <c r="N13" s="485">
        <f>'17.melléklet.felhaszn.ütemterve'!M18+'17.melléklet.felhaszn.ütemterve'!M17</f>
        <v>0</v>
      </c>
      <c r="O13" s="485">
        <f t="shared" si="4"/>
        <v>1258087</v>
      </c>
    </row>
    <row r="14" spans="1:18" x14ac:dyDescent="0.2">
      <c r="A14" s="495" t="s">
        <v>22</v>
      </c>
      <c r="B14" s="493" t="s">
        <v>424</v>
      </c>
      <c r="C14" s="485"/>
      <c r="D14" s="485">
        <f>+C14</f>
        <v>0</v>
      </c>
      <c r="E14" s="485">
        <f t="shared" ref="E14:F14" si="7">+D14</f>
        <v>0</v>
      </c>
      <c r="F14" s="485">
        <f t="shared" si="7"/>
        <v>0</v>
      </c>
      <c r="G14" s="485"/>
      <c r="H14" s="485"/>
      <c r="I14" s="485"/>
      <c r="J14" s="485"/>
      <c r="K14" s="485"/>
      <c r="L14" s="485"/>
      <c r="M14" s="485"/>
      <c r="N14" s="485"/>
      <c r="O14" s="485">
        <f t="shared" si="4"/>
        <v>0</v>
      </c>
    </row>
    <row r="15" spans="1:18" x14ac:dyDescent="0.2">
      <c r="A15" s="495" t="s">
        <v>24</v>
      </c>
      <c r="B15" s="489" t="s">
        <v>357</v>
      </c>
      <c r="C15" s="486">
        <f t="shared" ref="C15:N15" ca="1" si="8">SUM(C8:C14)</f>
        <v>94039385.916666672</v>
      </c>
      <c r="D15" s="486">
        <f t="shared" ca="1" si="8"/>
        <v>93132135.916666672</v>
      </c>
      <c r="E15" s="486">
        <f t="shared" ca="1" si="8"/>
        <v>93482972.916666672</v>
      </c>
      <c r="F15" s="486">
        <f t="shared" ca="1" si="8"/>
        <v>93132135.916666672</v>
      </c>
      <c r="G15" s="486">
        <f t="shared" ca="1" si="8"/>
        <v>93132135.916666672</v>
      </c>
      <c r="H15" s="486">
        <f t="shared" ca="1" si="8"/>
        <v>93132135.916666672</v>
      </c>
      <c r="I15" s="486">
        <f t="shared" ca="1" si="8"/>
        <v>2175562013.9166665</v>
      </c>
      <c r="J15" s="486">
        <f t="shared" ca="1" si="8"/>
        <v>93132135.916666672</v>
      </c>
      <c r="K15" s="486">
        <f t="shared" ca="1" si="8"/>
        <v>93132135.916666672</v>
      </c>
      <c r="L15" s="486">
        <f t="shared" ca="1" si="8"/>
        <v>93132135.916666672</v>
      </c>
      <c r="M15" s="486">
        <f t="shared" ca="1" si="8"/>
        <v>93132135.916666672</v>
      </c>
      <c r="N15" s="486">
        <f t="shared" ca="1" si="8"/>
        <v>93132135.916666672</v>
      </c>
      <c r="O15" s="486">
        <f ca="1">SUM(C15:N15)</f>
        <v>3201273595.999999</v>
      </c>
      <c r="P15" s="257"/>
    </row>
    <row r="16" spans="1:18" x14ac:dyDescent="0.2">
      <c r="A16" s="495" t="s">
        <v>25</v>
      </c>
      <c r="B16" s="699"/>
      <c r="C16" s="700"/>
      <c r="D16" s="700"/>
      <c r="E16" s="700"/>
      <c r="F16" s="700"/>
      <c r="G16" s="700"/>
      <c r="H16" s="700"/>
      <c r="I16" s="700"/>
      <c r="J16" s="700"/>
      <c r="K16" s="700"/>
      <c r="L16" s="700"/>
      <c r="M16" s="700"/>
      <c r="N16" s="700"/>
      <c r="O16" s="701"/>
    </row>
    <row r="17" spans="1:16" x14ac:dyDescent="0.2">
      <c r="A17" s="495" t="s">
        <v>27</v>
      </c>
      <c r="B17" s="488" t="s">
        <v>394</v>
      </c>
      <c r="C17" s="489">
        <f ca="1">C5+C15</f>
        <v>349876618.91666669</v>
      </c>
      <c r="D17" s="489">
        <f ca="1">D5+D15</f>
        <v>302134013.25000006</v>
      </c>
      <c r="E17" s="489">
        <f t="shared" ref="E17:N17" ca="1" si="9">E5+E15</f>
        <v>279835057.58333343</v>
      </c>
      <c r="F17" s="489">
        <f t="shared" ca="1" si="9"/>
        <v>-726728488.58333313</v>
      </c>
      <c r="G17" s="489">
        <f t="shared" ca="1" si="9"/>
        <v>-1732492034.7499998</v>
      </c>
      <c r="H17" s="489">
        <f t="shared" ca="1" si="9"/>
        <v>-1755541827.4166663</v>
      </c>
      <c r="I17" s="489">
        <f t="shared" ca="1" si="9"/>
        <v>304838257.91666698</v>
      </c>
      <c r="J17" s="489">
        <f t="shared" ca="1" si="9"/>
        <v>282788465.25000036</v>
      </c>
      <c r="K17" s="489">
        <f t="shared" ca="1" si="9"/>
        <v>279963083.58333373</v>
      </c>
      <c r="L17" s="489">
        <f t="shared" ca="1" si="9"/>
        <v>277137701.9166671</v>
      </c>
      <c r="M17" s="489">
        <f t="shared" ca="1" si="9"/>
        <v>274312320.25000048</v>
      </c>
      <c r="N17" s="489">
        <f t="shared" ca="1" si="9"/>
        <v>271486938.58333385</v>
      </c>
      <c r="O17" s="489"/>
      <c r="P17" s="257"/>
    </row>
    <row r="18" spans="1:16" x14ac:dyDescent="0.2">
      <c r="A18" s="495" t="s">
        <v>29</v>
      </c>
      <c r="B18" s="688" t="s">
        <v>395</v>
      </c>
      <c r="C18" s="689"/>
      <c r="D18" s="689"/>
      <c r="E18" s="689"/>
      <c r="F18" s="689"/>
      <c r="G18" s="689"/>
      <c r="H18" s="689"/>
      <c r="I18" s="689"/>
      <c r="J18" s="689"/>
      <c r="K18" s="689"/>
      <c r="L18" s="689"/>
      <c r="M18" s="689"/>
      <c r="N18" s="689"/>
      <c r="O18" s="690"/>
    </row>
    <row r="19" spans="1:16" x14ac:dyDescent="0.2">
      <c r="A19" s="495" t="s">
        <v>57</v>
      </c>
      <c r="B19" s="691"/>
      <c r="C19" s="692"/>
      <c r="D19" s="692"/>
      <c r="E19" s="692"/>
      <c r="F19" s="692"/>
      <c r="G19" s="692"/>
      <c r="H19" s="692"/>
      <c r="I19" s="692"/>
      <c r="J19" s="692"/>
      <c r="K19" s="692"/>
      <c r="L19" s="692"/>
      <c r="M19" s="692"/>
      <c r="N19" s="692"/>
      <c r="O19" s="693"/>
    </row>
    <row r="20" spans="1:16" x14ac:dyDescent="0.2">
      <c r="A20" s="495" t="s">
        <v>31</v>
      </c>
      <c r="B20" s="493" t="s">
        <v>396</v>
      </c>
      <c r="C20" s="485">
        <f>'17.melléklet.felhaszn.ütemterve'!B22</f>
        <v>44444426.166666664</v>
      </c>
      <c r="D20" s="485">
        <f t="shared" ref="D20:D25" si="10">+C20</f>
        <v>44444426.166666664</v>
      </c>
      <c r="E20" s="485">
        <f t="shared" ref="E20:N20" si="11">+D20</f>
        <v>44444426.166666664</v>
      </c>
      <c r="F20" s="485">
        <f t="shared" si="11"/>
        <v>44444426.166666664</v>
      </c>
      <c r="G20" s="485">
        <f t="shared" si="11"/>
        <v>44444426.166666664</v>
      </c>
      <c r="H20" s="485">
        <f t="shared" si="11"/>
        <v>44444426.166666664</v>
      </c>
      <c r="I20" s="485">
        <f t="shared" si="11"/>
        <v>44444426.166666664</v>
      </c>
      <c r="J20" s="485">
        <f t="shared" si="11"/>
        <v>44444426.166666664</v>
      </c>
      <c r="K20" s="485">
        <f t="shared" si="11"/>
        <v>44444426.166666664</v>
      </c>
      <c r="L20" s="485">
        <f t="shared" si="11"/>
        <v>44444426.166666664</v>
      </c>
      <c r="M20" s="485">
        <f t="shared" si="11"/>
        <v>44444426.166666664</v>
      </c>
      <c r="N20" s="485">
        <f t="shared" si="11"/>
        <v>44444426.166666664</v>
      </c>
      <c r="O20" s="485">
        <f>SUM(C20:N20)</f>
        <v>533333114.00000006</v>
      </c>
    </row>
    <row r="21" spans="1:16" x14ac:dyDescent="0.2">
      <c r="A21" s="495" t="s">
        <v>33</v>
      </c>
      <c r="B21" s="493" t="s">
        <v>397</v>
      </c>
      <c r="C21" s="485">
        <f>'17.melléklet.felhaszn.ütemterve'!B23</f>
        <v>5174132.833333333</v>
      </c>
      <c r="D21" s="485">
        <f t="shared" si="10"/>
        <v>5174132.833333333</v>
      </c>
      <c r="E21" s="485">
        <f t="shared" ref="E21:N21" si="12">+D21</f>
        <v>5174132.833333333</v>
      </c>
      <c r="F21" s="485">
        <f t="shared" si="12"/>
        <v>5174132.833333333</v>
      </c>
      <c r="G21" s="485">
        <f t="shared" si="12"/>
        <v>5174132.833333333</v>
      </c>
      <c r="H21" s="485">
        <f t="shared" si="12"/>
        <v>5174132.833333333</v>
      </c>
      <c r="I21" s="485">
        <f t="shared" si="12"/>
        <v>5174132.833333333</v>
      </c>
      <c r="J21" s="485">
        <f t="shared" si="12"/>
        <v>5174132.833333333</v>
      </c>
      <c r="K21" s="485">
        <f t="shared" si="12"/>
        <v>5174132.833333333</v>
      </c>
      <c r="L21" s="485">
        <f t="shared" si="12"/>
        <v>5174132.833333333</v>
      </c>
      <c r="M21" s="485">
        <f t="shared" si="12"/>
        <v>5174132.833333333</v>
      </c>
      <c r="N21" s="485">
        <f t="shared" si="12"/>
        <v>5174132.833333333</v>
      </c>
      <c r="O21" s="485">
        <f t="shared" ref="O21:O29" si="13">SUM(C21:N21)</f>
        <v>62089594.000000007</v>
      </c>
    </row>
    <row r="22" spans="1:16" x14ac:dyDescent="0.2">
      <c r="A22" s="495" t="s">
        <v>126</v>
      </c>
      <c r="B22" s="493" t="s">
        <v>37</v>
      </c>
      <c r="C22" s="485">
        <f>'17.melléklet.felhaszn.ütemterve'!B24</f>
        <v>40696427.666666664</v>
      </c>
      <c r="D22" s="485">
        <f t="shared" si="10"/>
        <v>40696427.666666664</v>
      </c>
      <c r="E22" s="485">
        <f t="shared" ref="E22:N22" si="14">+D22</f>
        <v>40696427.666666664</v>
      </c>
      <c r="F22" s="485">
        <f t="shared" si="14"/>
        <v>40696427.666666664</v>
      </c>
      <c r="G22" s="485">
        <f t="shared" si="14"/>
        <v>40696427.666666664</v>
      </c>
      <c r="H22" s="485">
        <f t="shared" si="14"/>
        <v>40696427.666666664</v>
      </c>
      <c r="I22" s="485">
        <f t="shared" si="14"/>
        <v>40696427.666666664</v>
      </c>
      <c r="J22" s="485">
        <f t="shared" si="14"/>
        <v>40696427.666666664</v>
      </c>
      <c r="K22" s="485">
        <f t="shared" si="14"/>
        <v>40696427.666666664</v>
      </c>
      <c r="L22" s="485">
        <f t="shared" si="14"/>
        <v>40696427.666666664</v>
      </c>
      <c r="M22" s="485">
        <f t="shared" si="14"/>
        <v>40696427.666666664</v>
      </c>
      <c r="N22" s="485">
        <f t="shared" si="14"/>
        <v>40696427.666666664</v>
      </c>
      <c r="O22" s="485">
        <f t="shared" si="13"/>
        <v>488357132.00000006</v>
      </c>
    </row>
    <row r="23" spans="1:16" x14ac:dyDescent="0.2">
      <c r="A23" s="495" t="s">
        <v>127</v>
      </c>
      <c r="B23" s="493" t="s">
        <v>38</v>
      </c>
      <c r="C23" s="485">
        <f>'17.melléklet.felhaszn.ütemterve'!B25</f>
        <v>1963960.8333333333</v>
      </c>
      <c r="D23" s="485">
        <f t="shared" si="10"/>
        <v>1963960.8333333333</v>
      </c>
      <c r="E23" s="485">
        <f t="shared" ref="E23:N23" si="15">+D23</f>
        <v>1963960.8333333333</v>
      </c>
      <c r="F23" s="485">
        <f t="shared" si="15"/>
        <v>1963960.8333333333</v>
      </c>
      <c r="G23" s="485">
        <f t="shared" si="15"/>
        <v>1963960.8333333333</v>
      </c>
      <c r="H23" s="485">
        <f t="shared" si="15"/>
        <v>1963960.8333333333</v>
      </c>
      <c r="I23" s="485">
        <f t="shared" si="15"/>
        <v>1963960.8333333333</v>
      </c>
      <c r="J23" s="485">
        <f t="shared" si="15"/>
        <v>1963960.8333333333</v>
      </c>
      <c r="K23" s="485">
        <f t="shared" si="15"/>
        <v>1963960.8333333333</v>
      </c>
      <c r="L23" s="485">
        <f t="shared" si="15"/>
        <v>1963960.8333333333</v>
      </c>
      <c r="M23" s="485">
        <f t="shared" si="15"/>
        <v>1963960.8333333333</v>
      </c>
      <c r="N23" s="485">
        <f t="shared" si="15"/>
        <v>1963960.8333333333</v>
      </c>
      <c r="O23" s="485">
        <f t="shared" si="13"/>
        <v>23567529.999999996</v>
      </c>
    </row>
    <row r="24" spans="1:16" x14ac:dyDescent="0.2">
      <c r="A24" s="495" t="s">
        <v>128</v>
      </c>
      <c r="B24" s="493" t="s">
        <v>398</v>
      </c>
      <c r="C24" s="485">
        <f>'17.melléklet.felhaszn.ütemterve'!B26</f>
        <v>3678570.0833333335</v>
      </c>
      <c r="D24" s="485">
        <f t="shared" si="10"/>
        <v>3678570.0833333335</v>
      </c>
      <c r="E24" s="485">
        <f t="shared" ref="E24:N25" si="16">+D24</f>
        <v>3678570.0833333335</v>
      </c>
      <c r="F24" s="485">
        <f t="shared" si="16"/>
        <v>3678570.0833333335</v>
      </c>
      <c r="G24" s="485">
        <f t="shared" si="16"/>
        <v>3678570.0833333335</v>
      </c>
      <c r="H24" s="485">
        <f t="shared" si="16"/>
        <v>3678570.0833333335</v>
      </c>
      <c r="I24" s="485">
        <f t="shared" si="16"/>
        <v>3678570.0833333335</v>
      </c>
      <c r="J24" s="485">
        <f t="shared" si="16"/>
        <v>3678570.0833333335</v>
      </c>
      <c r="K24" s="485">
        <f t="shared" si="16"/>
        <v>3678570.0833333335</v>
      </c>
      <c r="L24" s="485">
        <f t="shared" si="16"/>
        <v>3678570.0833333335</v>
      </c>
      <c r="M24" s="485">
        <f t="shared" si="16"/>
        <v>3678570.0833333335</v>
      </c>
      <c r="N24" s="485">
        <f t="shared" si="16"/>
        <v>3678570.0833333335</v>
      </c>
      <c r="O24" s="485">
        <f t="shared" si="13"/>
        <v>44142841</v>
      </c>
    </row>
    <row r="25" spans="1:16" x14ac:dyDescent="0.2">
      <c r="A25" s="495" t="s">
        <v>129</v>
      </c>
      <c r="B25" s="493" t="s">
        <v>103</v>
      </c>
      <c r="C25" s="485"/>
      <c r="D25" s="485">
        <f t="shared" si="10"/>
        <v>0</v>
      </c>
      <c r="E25" s="485">
        <f t="shared" si="16"/>
        <v>0</v>
      </c>
      <c r="F25" s="485">
        <f t="shared" si="16"/>
        <v>0</v>
      </c>
      <c r="G25" s="485">
        <f t="shared" si="16"/>
        <v>0</v>
      </c>
      <c r="H25" s="485">
        <f t="shared" si="16"/>
        <v>0</v>
      </c>
      <c r="I25" s="485">
        <f t="shared" si="16"/>
        <v>0</v>
      </c>
      <c r="J25" s="485">
        <f t="shared" si="16"/>
        <v>0</v>
      </c>
      <c r="K25" s="485">
        <f t="shared" si="16"/>
        <v>0</v>
      </c>
      <c r="L25" s="485">
        <f t="shared" si="16"/>
        <v>0</v>
      </c>
      <c r="M25" s="485">
        <f t="shared" si="16"/>
        <v>0</v>
      </c>
      <c r="N25" s="485">
        <f t="shared" si="16"/>
        <v>0</v>
      </c>
      <c r="O25" s="485">
        <f t="shared" si="13"/>
        <v>0</v>
      </c>
    </row>
    <row r="26" spans="1:16" x14ac:dyDescent="0.2">
      <c r="A26" s="495" t="s">
        <v>130</v>
      </c>
      <c r="B26" s="493" t="s">
        <v>399</v>
      </c>
      <c r="C26" s="485">
        <f>'17.melléklet.felhaszn.ütemterve'!B27+'17.melléklet.felhaszn.ütemterve'!B28</f>
        <v>19224411</v>
      </c>
      <c r="D26" s="485">
        <f>'17.melléklet.felhaszn.ütemterve'!C27+'17.melléklet.felhaszn.ütemterve'!C28</f>
        <v>19224411</v>
      </c>
      <c r="E26" s="485">
        <f>'17.melléklet.felhaszn.ütemterve'!D27+'17.melléklet.felhaszn.ütemterve'!D28</f>
        <v>1002938164.5</v>
      </c>
      <c r="F26" s="485">
        <f>'17.melléklet.felhaszn.ütemterve'!E27+'17.melléklet.felhaszn.ütemterve'!E28</f>
        <v>1002938164.5</v>
      </c>
      <c r="G26" s="485">
        <f>'17.melléklet.felhaszn.ütemterve'!F27+'17.melléklet.felhaszn.ütemterve'!F28</f>
        <v>19224411</v>
      </c>
      <c r="H26" s="485">
        <f>'17.melléklet.felhaszn.ütemterve'!G27+'17.melléklet.felhaszn.ütemterve'!G28</f>
        <v>19224411</v>
      </c>
      <c r="I26" s="485">
        <f>'17.melléklet.felhaszn.ütemterve'!H27+'17.melléklet.felhaszn.ütemterve'!H28</f>
        <v>19224411</v>
      </c>
      <c r="J26" s="485">
        <f>'17.melléklet.felhaszn.ütemterve'!I27+'17.melléklet.felhaszn.ütemterve'!I28</f>
        <v>0</v>
      </c>
      <c r="K26" s="485">
        <f>'17.melléklet.felhaszn.ütemterve'!J27+'17.melléklet.felhaszn.ütemterve'!J28</f>
        <v>0</v>
      </c>
      <c r="L26" s="485">
        <f>'17.melléklet.felhaszn.ütemterve'!K27+'17.melléklet.felhaszn.ütemterve'!K28</f>
        <v>0</v>
      </c>
      <c r="M26" s="485">
        <f>'17.melléklet.felhaszn.ütemterve'!L27+'17.melléklet.felhaszn.ütemterve'!L28</f>
        <v>0</v>
      </c>
      <c r="N26" s="485">
        <f>'17.melléklet.felhaszn.ütemterve'!M27+'17.melléklet.felhaszn.ütemterve'!M28</f>
        <v>0</v>
      </c>
      <c r="O26" s="485">
        <f t="shared" si="13"/>
        <v>2101998384</v>
      </c>
    </row>
    <row r="27" spans="1:16" x14ac:dyDescent="0.2">
      <c r="A27" s="495" t="s">
        <v>131</v>
      </c>
      <c r="B27" s="493" t="s">
        <v>400</v>
      </c>
      <c r="C27" s="485">
        <f>'17.melléklet.felhaszn.ütemterve'!B29</f>
        <v>0</v>
      </c>
      <c r="D27" s="485">
        <f>'17.melléklet.felhaszn.ütemterve'!C29</f>
        <v>600000</v>
      </c>
      <c r="E27" s="485">
        <f>'17.melléklet.felhaszn.ütemterve'!D29</f>
        <v>800000</v>
      </c>
      <c r="F27" s="485">
        <f>'17.melléklet.felhaszn.ütemterve'!E29</f>
        <v>0</v>
      </c>
      <c r="G27" s="485">
        <f>'17.melléklet.felhaszn.ütemterve'!F29</f>
        <v>1000000</v>
      </c>
      <c r="H27" s="485">
        <f>'17.melléklet.felhaszn.ütemterve'!G29</f>
        <v>0</v>
      </c>
      <c r="I27" s="485">
        <f>'17.melléklet.felhaszn.ütemterve'!H29</f>
        <v>0</v>
      </c>
      <c r="J27" s="485">
        <f>'17.melléklet.felhaszn.ütemterve'!I29</f>
        <v>0</v>
      </c>
      <c r="K27" s="485">
        <f>'17.melléklet.felhaszn.ütemterve'!J29</f>
        <v>0</v>
      </c>
      <c r="L27" s="485">
        <f>'17.melléklet.felhaszn.ütemterve'!K29</f>
        <v>0</v>
      </c>
      <c r="M27" s="485">
        <f>'17.melléklet.felhaszn.ütemterve'!L29</f>
        <v>0</v>
      </c>
      <c r="N27" s="485">
        <f>'17.melléklet.felhaszn.ütemterve'!M29</f>
        <v>0</v>
      </c>
      <c r="O27" s="485">
        <f t="shared" si="13"/>
        <v>2400000</v>
      </c>
    </row>
    <row r="28" spans="1:16" x14ac:dyDescent="0.2">
      <c r="A28" s="495" t="s">
        <v>132</v>
      </c>
      <c r="B28" s="493" t="s">
        <v>401</v>
      </c>
      <c r="C28" s="485">
        <f>'17.melléklet.felhaszn.ütemterve'!B30</f>
        <v>25692813</v>
      </c>
      <c r="D28" s="485">
        <v>0</v>
      </c>
      <c r="E28" s="485">
        <v>0</v>
      </c>
      <c r="F28" s="485">
        <v>0</v>
      </c>
      <c r="G28" s="485">
        <v>0</v>
      </c>
      <c r="H28" s="485">
        <v>0</v>
      </c>
      <c r="I28" s="485">
        <v>0</v>
      </c>
      <c r="J28" s="485">
        <v>0</v>
      </c>
      <c r="K28" s="485">
        <v>0</v>
      </c>
      <c r="L28" s="485">
        <v>0</v>
      </c>
      <c r="M28" s="485">
        <v>0</v>
      </c>
      <c r="N28" s="485">
        <v>0</v>
      </c>
      <c r="O28" s="485">
        <f t="shared" si="13"/>
        <v>25692813</v>
      </c>
    </row>
    <row r="29" spans="1:16" x14ac:dyDescent="0.2">
      <c r="A29" s="495" t="s">
        <v>133</v>
      </c>
      <c r="B29" s="489" t="s">
        <v>402</v>
      </c>
      <c r="C29" s="489">
        <f>SUM(C20:C28)</f>
        <v>140874741.58333331</v>
      </c>
      <c r="D29" s="489">
        <f t="shared" ref="D29:N29" si="17">SUM(D20:D28)</f>
        <v>115781928.58333331</v>
      </c>
      <c r="E29" s="489">
        <f t="shared" si="17"/>
        <v>1099695682.0833333</v>
      </c>
      <c r="F29" s="489">
        <f t="shared" si="17"/>
        <v>1098895682.0833333</v>
      </c>
      <c r="G29" s="489">
        <f t="shared" si="17"/>
        <v>116181928.58333331</v>
      </c>
      <c r="H29" s="489">
        <f t="shared" si="17"/>
        <v>115181928.58333331</v>
      </c>
      <c r="I29" s="489">
        <f t="shared" si="17"/>
        <v>115181928.58333331</v>
      </c>
      <c r="J29" s="489">
        <f t="shared" si="17"/>
        <v>95957517.583333313</v>
      </c>
      <c r="K29" s="489">
        <f t="shared" si="17"/>
        <v>95957517.583333313</v>
      </c>
      <c r="L29" s="489">
        <f t="shared" si="17"/>
        <v>95957517.583333313</v>
      </c>
      <c r="M29" s="489">
        <f t="shared" si="17"/>
        <v>95957517.583333313</v>
      </c>
      <c r="N29" s="489">
        <f t="shared" si="17"/>
        <v>95957517.583333313</v>
      </c>
      <c r="O29" s="486">
        <f t="shared" si="13"/>
        <v>3281581408.000001</v>
      </c>
      <c r="P29" s="492"/>
    </row>
    <row r="30" spans="1:16" x14ac:dyDescent="0.2">
      <c r="A30" s="495" t="s">
        <v>134</v>
      </c>
      <c r="B30" s="694"/>
      <c r="C30" s="695"/>
      <c r="D30" s="695"/>
      <c r="E30" s="695"/>
      <c r="F30" s="695"/>
      <c r="G30" s="695"/>
      <c r="H30" s="695"/>
      <c r="I30" s="695"/>
      <c r="J30" s="695"/>
      <c r="K30" s="695"/>
      <c r="L30" s="695"/>
      <c r="M30" s="695"/>
      <c r="N30" s="695"/>
      <c r="O30" s="696"/>
    </row>
    <row r="31" spans="1:16" x14ac:dyDescent="0.2">
      <c r="A31" s="495" t="s">
        <v>135</v>
      </c>
      <c r="B31" s="488" t="s">
        <v>403</v>
      </c>
      <c r="C31" s="489">
        <f ca="1">C17-C29</f>
        <v>209001877.33333337</v>
      </c>
      <c r="D31" s="489">
        <f t="shared" ref="D31:M31" ca="1" si="18">D17-D29</f>
        <v>186352084.66666675</v>
      </c>
      <c r="E31" s="489">
        <f t="shared" ca="1" si="18"/>
        <v>-819860624.49999976</v>
      </c>
      <c r="F31" s="489">
        <f t="shared" ca="1" si="18"/>
        <v>-1825624170.6666665</v>
      </c>
      <c r="G31" s="489">
        <f t="shared" ca="1" si="18"/>
        <v>-1848673963.333333</v>
      </c>
      <c r="H31" s="489">
        <f t="shared" ca="1" si="18"/>
        <v>-1870723755.9999995</v>
      </c>
      <c r="I31" s="489">
        <f t="shared" ca="1" si="18"/>
        <v>189656329.33333367</v>
      </c>
      <c r="J31" s="489">
        <f t="shared" ca="1" si="18"/>
        <v>186830947.66666704</v>
      </c>
      <c r="K31" s="489">
        <f t="shared" ca="1" si="18"/>
        <v>184005566.00000042</v>
      </c>
      <c r="L31" s="489">
        <f t="shared" ca="1" si="18"/>
        <v>181180184.33333379</v>
      </c>
      <c r="M31" s="489">
        <f t="shared" ca="1" si="18"/>
        <v>178354802.66666716</v>
      </c>
      <c r="N31" s="489">
        <f ca="1">N17-N29</f>
        <v>175529421.00000054</v>
      </c>
      <c r="O31" s="489"/>
      <c r="P31" s="492"/>
    </row>
  </sheetData>
  <mergeCells count="5">
    <mergeCell ref="B18:O19"/>
    <mergeCell ref="B30:O30"/>
    <mergeCell ref="B2:O2"/>
    <mergeCell ref="B6:O7"/>
    <mergeCell ref="B16:O16"/>
  </mergeCells>
  <printOptions horizontalCentered="1"/>
  <pageMargins left="0" right="0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U13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Q7" sqref="Q7"/>
    </sheetView>
  </sheetViews>
  <sheetFormatPr defaultColWidth="9.28515625" defaultRowHeight="15" x14ac:dyDescent="0.25"/>
  <cols>
    <col min="1" max="1" width="6.28515625" style="43" customWidth="1"/>
    <col min="2" max="2" width="13.140625" style="43" customWidth="1"/>
    <col min="3" max="3" width="31.28515625" style="43" bestFit="1" customWidth="1"/>
    <col min="4" max="4" width="12.7109375" style="43" customWidth="1"/>
    <col min="5" max="5" width="9.7109375" style="43" customWidth="1"/>
    <col min="6" max="6" width="10.5703125" style="43" bestFit="1" customWidth="1"/>
    <col min="7" max="7" width="7.85546875" style="43" bestFit="1" customWidth="1"/>
    <col min="8" max="8" width="10.5703125" style="43" bestFit="1" customWidth="1"/>
    <col min="9" max="9" width="7.85546875" style="43" bestFit="1" customWidth="1"/>
    <col min="10" max="10" width="10.5703125" style="43" bestFit="1" customWidth="1"/>
    <col min="11" max="11" width="7.85546875" style="43" bestFit="1" customWidth="1"/>
    <col min="12" max="12" width="9.5703125" style="43" bestFit="1" customWidth="1"/>
    <col min="13" max="13" width="7.85546875" style="43" bestFit="1" customWidth="1"/>
    <col min="14" max="14" width="10.5703125" style="43" customWidth="1"/>
    <col min="15" max="15" width="7.85546875" style="43" bestFit="1" customWidth="1"/>
    <col min="16" max="16" width="10.85546875" style="43" bestFit="1" customWidth="1"/>
    <col min="17" max="17" width="11.5703125" style="43" customWidth="1"/>
    <col min="18" max="18" width="12.85546875" style="43" customWidth="1"/>
    <col min="19" max="19" width="10.85546875" style="43" customWidth="1"/>
    <col min="20" max="20" width="14.140625" style="43" customWidth="1"/>
    <col min="21" max="21" width="13.7109375" style="43" customWidth="1"/>
    <col min="22" max="16384" width="9.28515625" style="43"/>
  </cols>
  <sheetData>
    <row r="1" spans="1:21" x14ac:dyDescent="0.25">
      <c r="A1" s="617" t="s">
        <v>503</v>
      </c>
      <c r="B1" s="617"/>
      <c r="C1" s="617"/>
      <c r="D1" s="617"/>
      <c r="E1" s="617"/>
      <c r="F1" s="617"/>
      <c r="G1" s="617"/>
      <c r="H1" s="617"/>
      <c r="I1" s="617"/>
      <c r="J1" s="617"/>
      <c r="K1" s="617"/>
      <c r="L1" s="617"/>
      <c r="M1" s="617"/>
      <c r="N1" s="617"/>
      <c r="O1" s="617"/>
      <c r="P1" s="617"/>
      <c r="Q1" s="617"/>
      <c r="R1" s="617"/>
      <c r="S1" s="617"/>
      <c r="T1" s="617"/>
    </row>
    <row r="2" spans="1:21" ht="74.25" customHeight="1" x14ac:dyDescent="0.25">
      <c r="A2" s="60"/>
      <c r="B2" s="60"/>
      <c r="C2" s="618" t="s">
        <v>504</v>
      </c>
      <c r="D2" s="618"/>
      <c r="E2" s="618"/>
      <c r="F2" s="618"/>
      <c r="G2" s="618"/>
      <c r="H2" s="618"/>
      <c r="I2" s="618"/>
      <c r="J2" s="618"/>
      <c r="K2" s="618"/>
      <c r="L2" s="618"/>
      <c r="M2" s="618"/>
      <c r="N2" s="618"/>
      <c r="O2" s="618"/>
      <c r="P2" s="618"/>
      <c r="Q2" s="618"/>
      <c r="R2" s="618"/>
      <c r="S2" s="618"/>
      <c r="T2" s="618"/>
      <c r="U2" s="618"/>
    </row>
    <row r="3" spans="1:21" ht="43.5" customHeight="1" x14ac:dyDescent="0.25">
      <c r="A3" s="56" t="s">
        <v>53</v>
      </c>
      <c r="B3" s="56" t="s">
        <v>60</v>
      </c>
      <c r="C3" s="99" t="s">
        <v>54</v>
      </c>
      <c r="D3" s="616" t="s">
        <v>55</v>
      </c>
      <c r="E3" s="616"/>
      <c r="F3" s="616" t="s">
        <v>56</v>
      </c>
      <c r="G3" s="616"/>
      <c r="H3" s="616" t="s">
        <v>62</v>
      </c>
      <c r="I3" s="616"/>
      <c r="J3" s="616" t="s">
        <v>64</v>
      </c>
      <c r="K3" s="616"/>
      <c r="L3" s="616" t="s">
        <v>65</v>
      </c>
      <c r="M3" s="616"/>
      <c r="N3" s="616" t="s">
        <v>66</v>
      </c>
      <c r="O3" s="616"/>
      <c r="P3" s="616" t="s">
        <v>67</v>
      </c>
      <c r="Q3" s="616"/>
      <c r="R3" s="616" t="s">
        <v>98</v>
      </c>
      <c r="S3" s="616"/>
      <c r="T3" s="616" t="s">
        <v>93</v>
      </c>
      <c r="U3" s="616"/>
    </row>
    <row r="4" spans="1:21" ht="81.75" customHeight="1" x14ac:dyDescent="0.25">
      <c r="A4" s="98" t="s">
        <v>1</v>
      </c>
      <c r="B4" s="45" t="s">
        <v>68</v>
      </c>
      <c r="C4" s="46" t="s">
        <v>69</v>
      </c>
      <c r="D4" s="615" t="s">
        <v>59</v>
      </c>
      <c r="E4" s="615"/>
      <c r="F4" s="615" t="s">
        <v>58</v>
      </c>
      <c r="G4" s="615"/>
      <c r="H4" s="615" t="s">
        <v>71</v>
      </c>
      <c r="I4" s="615"/>
      <c r="J4" s="615" t="s">
        <v>72</v>
      </c>
      <c r="K4" s="615"/>
      <c r="L4" s="615" t="s">
        <v>73</v>
      </c>
      <c r="M4" s="615"/>
      <c r="N4" s="615" t="s">
        <v>87</v>
      </c>
      <c r="O4" s="615"/>
      <c r="P4" s="615" t="s">
        <v>88</v>
      </c>
      <c r="Q4" s="615"/>
      <c r="R4" s="615" t="s">
        <v>116</v>
      </c>
      <c r="S4" s="615"/>
      <c r="T4" s="615" t="s">
        <v>75</v>
      </c>
      <c r="U4" s="615"/>
    </row>
    <row r="5" spans="1:21" ht="42.75" x14ac:dyDescent="0.25">
      <c r="A5" s="98" t="s">
        <v>3</v>
      </c>
      <c r="B5" s="44"/>
      <c r="C5" s="47" t="s">
        <v>89</v>
      </c>
      <c r="D5" s="48" t="s">
        <v>505</v>
      </c>
      <c r="E5" s="14" t="s">
        <v>502</v>
      </c>
      <c r="F5" s="48" t="s">
        <v>505</v>
      </c>
      <c r="G5" s="14" t="s">
        <v>502</v>
      </c>
      <c r="H5" s="48" t="s">
        <v>505</v>
      </c>
      <c r="I5" s="14" t="s">
        <v>502</v>
      </c>
      <c r="J5" s="48" t="s">
        <v>505</v>
      </c>
      <c r="K5" s="14" t="s">
        <v>502</v>
      </c>
      <c r="L5" s="48" t="s">
        <v>505</v>
      </c>
      <c r="M5" s="14" t="s">
        <v>502</v>
      </c>
      <c r="N5" s="48" t="s">
        <v>505</v>
      </c>
      <c r="O5" s="14" t="s">
        <v>502</v>
      </c>
      <c r="P5" s="48" t="s">
        <v>505</v>
      </c>
      <c r="Q5" s="14" t="s">
        <v>502</v>
      </c>
      <c r="R5" s="48" t="s">
        <v>505</v>
      </c>
      <c r="S5" s="14" t="s">
        <v>502</v>
      </c>
      <c r="T5" s="48" t="s">
        <v>505</v>
      </c>
      <c r="U5" s="14" t="s">
        <v>502</v>
      </c>
    </row>
    <row r="6" spans="1:21" x14ac:dyDescent="0.25">
      <c r="A6" s="98" t="s">
        <v>4</v>
      </c>
      <c r="B6" s="44" t="s">
        <v>115</v>
      </c>
      <c r="C6" s="49" t="s">
        <v>111</v>
      </c>
      <c r="D6" s="78">
        <v>357187</v>
      </c>
      <c r="E6" s="78">
        <f>D6</f>
        <v>357187</v>
      </c>
      <c r="F6" s="50"/>
      <c r="G6" s="50"/>
      <c r="H6" s="78"/>
      <c r="I6" s="78"/>
      <c r="J6" s="78"/>
      <c r="K6" s="78"/>
      <c r="L6" s="78"/>
      <c r="M6" s="78"/>
      <c r="N6" s="78"/>
      <c r="O6" s="78"/>
      <c r="P6" s="79">
        <v>15276859</v>
      </c>
      <c r="Q6" s="79">
        <v>16615307</v>
      </c>
      <c r="R6" s="79"/>
      <c r="S6" s="79"/>
      <c r="T6" s="80">
        <f>D6+F6+H6+J6+L6+P6</f>
        <v>15634046</v>
      </c>
      <c r="U6" s="80">
        <f>E6+G6+I6+K6+M6+O6+Q6+S6</f>
        <v>16972494</v>
      </c>
    </row>
    <row r="7" spans="1:21" x14ac:dyDescent="0.25">
      <c r="A7" s="98" t="s">
        <v>6</v>
      </c>
      <c r="B7" s="44" t="s">
        <v>76</v>
      </c>
      <c r="C7" s="49" t="s">
        <v>90</v>
      </c>
      <c r="D7" s="79"/>
      <c r="E7" s="79">
        <v>100000</v>
      </c>
      <c r="F7" s="78"/>
      <c r="G7" s="78"/>
      <c r="H7" s="78"/>
      <c r="I7" s="78"/>
      <c r="J7" s="78"/>
      <c r="K7" s="78"/>
      <c r="L7" s="78"/>
      <c r="M7" s="78"/>
      <c r="N7" s="78"/>
      <c r="O7" s="78"/>
      <c r="P7" s="79">
        <v>106938013</v>
      </c>
      <c r="Q7" s="100">
        <v>111748365</v>
      </c>
      <c r="R7" s="79">
        <v>3982336</v>
      </c>
      <c r="S7" s="100">
        <f>R7</f>
        <v>3982336</v>
      </c>
      <c r="T7" s="80">
        <f>D7+F7+H7+J7+L7+P7+R7</f>
        <v>110920349</v>
      </c>
      <c r="U7" s="129">
        <f>E7+G7+I7+K7+M7+O7+Q7+S7</f>
        <v>115830701</v>
      </c>
    </row>
    <row r="8" spans="1:21" ht="15.75" x14ac:dyDescent="0.25">
      <c r="A8" s="98" t="s">
        <v>8</v>
      </c>
      <c r="B8" s="44"/>
      <c r="C8" s="47" t="s">
        <v>91</v>
      </c>
      <c r="D8" s="80">
        <f>SUM(D6:D7)</f>
        <v>357187</v>
      </c>
      <c r="E8" s="80">
        <f t="shared" ref="E8:S8" si="0">SUM(E6:E7)</f>
        <v>457187</v>
      </c>
      <c r="F8" s="80">
        <f t="shared" si="0"/>
        <v>0</v>
      </c>
      <c r="G8" s="80">
        <f t="shared" si="0"/>
        <v>0</v>
      </c>
      <c r="H8" s="80">
        <f t="shared" si="0"/>
        <v>0</v>
      </c>
      <c r="I8" s="80">
        <f t="shared" si="0"/>
        <v>0</v>
      </c>
      <c r="J8" s="80">
        <f t="shared" si="0"/>
        <v>0</v>
      </c>
      <c r="K8" s="80">
        <f t="shared" si="0"/>
        <v>0</v>
      </c>
      <c r="L8" s="80">
        <f t="shared" si="0"/>
        <v>0</v>
      </c>
      <c r="M8" s="80">
        <f t="shared" si="0"/>
        <v>0</v>
      </c>
      <c r="N8" s="80">
        <f t="shared" si="0"/>
        <v>0</v>
      </c>
      <c r="O8" s="80">
        <f t="shared" si="0"/>
        <v>0</v>
      </c>
      <c r="P8" s="129">
        <f t="shared" si="0"/>
        <v>122214872</v>
      </c>
      <c r="Q8" s="129">
        <f t="shared" si="0"/>
        <v>128363672</v>
      </c>
      <c r="R8" s="129">
        <f t="shared" si="0"/>
        <v>3982336</v>
      </c>
      <c r="S8" s="129">
        <f t="shared" si="0"/>
        <v>3982336</v>
      </c>
      <c r="T8" s="129">
        <f>SUM(T6:T7)</f>
        <v>126554395</v>
      </c>
      <c r="U8" s="129">
        <f>E8+G8+I8+K8+M8+O8+Q8+S8</f>
        <v>132803195</v>
      </c>
    </row>
    <row r="9" spans="1:21" x14ac:dyDescent="0.25">
      <c r="A9" s="98" t="s">
        <v>15</v>
      </c>
      <c r="B9" s="51"/>
      <c r="C9" s="51" t="s">
        <v>92</v>
      </c>
      <c r="D9" s="81">
        <f t="shared" ref="D9:U9" si="1">SUMIF($B6:$B7,"kötelező",D6:D7)</f>
        <v>0</v>
      </c>
      <c r="E9" s="81">
        <f t="shared" si="1"/>
        <v>100000</v>
      </c>
      <c r="F9" s="81">
        <f t="shared" si="1"/>
        <v>0</v>
      </c>
      <c r="G9" s="81">
        <f t="shared" si="1"/>
        <v>0</v>
      </c>
      <c r="H9" s="81">
        <f t="shared" si="1"/>
        <v>0</v>
      </c>
      <c r="I9" s="81">
        <f t="shared" si="1"/>
        <v>0</v>
      </c>
      <c r="J9" s="81">
        <f t="shared" si="1"/>
        <v>0</v>
      </c>
      <c r="K9" s="81">
        <f t="shared" si="1"/>
        <v>0</v>
      </c>
      <c r="L9" s="81">
        <f t="shared" si="1"/>
        <v>0</v>
      </c>
      <c r="M9" s="81">
        <f t="shared" si="1"/>
        <v>0</v>
      </c>
      <c r="N9" s="81">
        <f t="shared" si="1"/>
        <v>0</v>
      </c>
      <c r="O9" s="81">
        <f t="shared" si="1"/>
        <v>0</v>
      </c>
      <c r="P9" s="130">
        <f t="shared" si="1"/>
        <v>106938013</v>
      </c>
      <c r="Q9" s="130">
        <f t="shared" si="1"/>
        <v>111748365</v>
      </c>
      <c r="R9" s="130">
        <f t="shared" si="1"/>
        <v>3982336</v>
      </c>
      <c r="S9" s="130">
        <f t="shared" si="1"/>
        <v>3982336</v>
      </c>
      <c r="T9" s="130">
        <f t="shared" si="1"/>
        <v>110920349</v>
      </c>
      <c r="U9" s="130">
        <f t="shared" si="1"/>
        <v>115830701</v>
      </c>
    </row>
    <row r="10" spans="1:21" x14ac:dyDescent="0.25">
      <c r="A10" s="98" t="s">
        <v>17</v>
      </c>
      <c r="B10" s="51"/>
      <c r="C10" s="51" t="s">
        <v>114</v>
      </c>
      <c r="D10" s="81">
        <f t="shared" ref="D10:U10" si="2">SUMIF($B6:$B7,"államigazgatási",D6:D7)</f>
        <v>357187</v>
      </c>
      <c r="E10" s="81">
        <f t="shared" si="2"/>
        <v>357187</v>
      </c>
      <c r="F10" s="81">
        <f t="shared" si="2"/>
        <v>0</v>
      </c>
      <c r="G10" s="81">
        <f t="shared" si="2"/>
        <v>0</v>
      </c>
      <c r="H10" s="81">
        <f t="shared" si="2"/>
        <v>0</v>
      </c>
      <c r="I10" s="81">
        <f t="shared" si="2"/>
        <v>0</v>
      </c>
      <c r="J10" s="81">
        <f t="shared" si="2"/>
        <v>0</v>
      </c>
      <c r="K10" s="81">
        <f t="shared" si="2"/>
        <v>0</v>
      </c>
      <c r="L10" s="81">
        <f t="shared" si="2"/>
        <v>0</v>
      </c>
      <c r="M10" s="81">
        <f t="shared" si="2"/>
        <v>0</v>
      </c>
      <c r="N10" s="81">
        <f t="shared" si="2"/>
        <v>0</v>
      </c>
      <c r="O10" s="81">
        <f t="shared" si="2"/>
        <v>0</v>
      </c>
      <c r="P10" s="81">
        <f t="shared" si="2"/>
        <v>15276859</v>
      </c>
      <c r="Q10" s="81">
        <f t="shared" si="2"/>
        <v>16615307</v>
      </c>
      <c r="R10" s="81">
        <f t="shared" si="2"/>
        <v>0</v>
      </c>
      <c r="S10" s="81">
        <f t="shared" si="2"/>
        <v>0</v>
      </c>
      <c r="T10" s="81">
        <f t="shared" si="2"/>
        <v>15634046</v>
      </c>
      <c r="U10" s="81">
        <f t="shared" si="2"/>
        <v>16972494</v>
      </c>
    </row>
    <row r="13" spans="1:21" x14ac:dyDescent="0.25">
      <c r="P13" s="70"/>
      <c r="Q13" s="70"/>
    </row>
  </sheetData>
  <mergeCells count="20">
    <mergeCell ref="J3:K3"/>
    <mergeCell ref="L3:M3"/>
    <mergeCell ref="R4:S4"/>
    <mergeCell ref="D4:E4"/>
    <mergeCell ref="F4:G4"/>
    <mergeCell ref="N3:O3"/>
    <mergeCell ref="P3:Q3"/>
    <mergeCell ref="R3:S3"/>
    <mergeCell ref="A1:T1"/>
    <mergeCell ref="T3:U3"/>
    <mergeCell ref="H4:I4"/>
    <mergeCell ref="J4:K4"/>
    <mergeCell ref="L4:M4"/>
    <mergeCell ref="N4:O4"/>
    <mergeCell ref="P4:Q4"/>
    <mergeCell ref="T4:U4"/>
    <mergeCell ref="C2:U2"/>
    <mergeCell ref="D3:E3"/>
    <mergeCell ref="F3:G3"/>
    <mergeCell ref="H3:I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V26"/>
  <sheetViews>
    <sheetView zoomScaleNormal="100" zoomScaleSheetLayoutView="100" workbookViewId="0">
      <pane xSplit="3" ySplit="7" topLeftCell="D8" activePane="bottomRight" state="frozen"/>
      <selection pane="topRight" activeCell="D1" sqref="D1"/>
      <selection pane="bottomLeft" activeCell="A5" sqref="A5"/>
      <selection pane="bottomRight" activeCell="I17" sqref="I17"/>
    </sheetView>
  </sheetViews>
  <sheetFormatPr defaultColWidth="9.28515625" defaultRowHeight="15" x14ac:dyDescent="0.25"/>
  <cols>
    <col min="1" max="1" width="5.28515625" style="52" customWidth="1"/>
    <col min="2" max="2" width="10" style="52" customWidth="1"/>
    <col min="3" max="3" width="36" style="52" customWidth="1"/>
    <col min="4" max="4" width="12.5703125" style="52" customWidth="1"/>
    <col min="5" max="5" width="12.7109375" style="52" customWidth="1"/>
    <col min="6" max="6" width="7.42578125" style="52" customWidth="1"/>
    <col min="7" max="7" width="6.85546875" style="52" customWidth="1"/>
    <col min="8" max="8" width="9.85546875" style="52" customWidth="1"/>
    <col min="9" max="9" width="10.7109375" style="52" customWidth="1"/>
    <col min="10" max="10" width="10.7109375" style="52" bestFit="1" customWidth="1"/>
    <col min="11" max="11" width="8.28515625" style="52" bestFit="1" customWidth="1"/>
    <col min="12" max="12" width="10.7109375" style="52" bestFit="1" customWidth="1"/>
    <col min="13" max="13" width="10.140625" style="52" customWidth="1"/>
    <col min="14" max="14" width="10.5703125" style="52" bestFit="1" customWidth="1"/>
    <col min="15" max="15" width="8.28515625" style="52" bestFit="1" customWidth="1"/>
    <col min="16" max="17" width="12.42578125" style="52" bestFit="1" customWidth="1"/>
    <col min="18" max="18" width="10.5703125" style="52" bestFit="1" customWidth="1"/>
    <col min="19" max="19" width="10.5703125" style="52" customWidth="1"/>
    <col min="20" max="20" width="13.42578125" style="52" customWidth="1"/>
    <col min="21" max="21" width="12.42578125" style="52" bestFit="1" customWidth="1"/>
    <col min="22" max="22" width="10.85546875" style="52" bestFit="1" customWidth="1"/>
    <col min="23" max="16384" width="9.28515625" style="52"/>
  </cols>
  <sheetData>
    <row r="1" spans="1:22" s="511" customFormat="1" x14ac:dyDescent="0.25">
      <c r="A1" s="540"/>
    </row>
    <row r="2" spans="1:22" x14ac:dyDescent="0.25">
      <c r="A2" s="510"/>
      <c r="N2" s="43" t="s">
        <v>507</v>
      </c>
      <c r="O2" s="43"/>
      <c r="P2" s="43"/>
      <c r="Q2" s="43"/>
      <c r="R2" s="43"/>
      <c r="S2" s="43"/>
    </row>
    <row r="3" spans="1:22" ht="18.75" x14ac:dyDescent="0.25">
      <c r="A3" s="60"/>
      <c r="B3" s="60"/>
      <c r="C3" s="619" t="s">
        <v>506</v>
      </c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</row>
    <row r="4" spans="1:22" ht="18.75" x14ac:dyDescent="0.25">
      <c r="A4" s="60"/>
      <c r="B4" s="60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574"/>
      <c r="S4" s="574"/>
      <c r="T4" s="586" t="s">
        <v>483</v>
      </c>
      <c r="U4" s="574"/>
    </row>
    <row r="5" spans="1:22" x14ac:dyDescent="0.25">
      <c r="A5" s="56" t="s">
        <v>53</v>
      </c>
      <c r="B5" s="56" t="s">
        <v>60</v>
      </c>
      <c r="C5" s="59" t="s">
        <v>54</v>
      </c>
      <c r="D5" s="620" t="s">
        <v>55</v>
      </c>
      <c r="E5" s="620"/>
      <c r="F5" s="620" t="s">
        <v>56</v>
      </c>
      <c r="G5" s="620"/>
      <c r="H5" s="620" t="s">
        <v>62</v>
      </c>
      <c r="I5" s="620"/>
      <c r="J5" s="620" t="s">
        <v>64</v>
      </c>
      <c r="K5" s="620"/>
      <c r="L5" s="620" t="s">
        <v>65</v>
      </c>
      <c r="M5" s="620"/>
      <c r="N5" s="620" t="s">
        <v>66</v>
      </c>
      <c r="O5" s="620"/>
      <c r="P5" s="620" t="s">
        <v>67</v>
      </c>
      <c r="Q5" s="620"/>
      <c r="R5" s="620" t="s">
        <v>98</v>
      </c>
      <c r="S5" s="620"/>
      <c r="T5" s="620" t="s">
        <v>93</v>
      </c>
      <c r="U5" s="620"/>
    </row>
    <row r="6" spans="1:22" ht="57" customHeight="1" x14ac:dyDescent="0.25">
      <c r="A6" s="101"/>
      <c r="B6" s="102" t="s">
        <v>96</v>
      </c>
      <c r="C6" s="47" t="s">
        <v>69</v>
      </c>
      <c r="D6" s="615" t="s">
        <v>59</v>
      </c>
      <c r="E6" s="615"/>
      <c r="F6" s="615" t="s">
        <v>58</v>
      </c>
      <c r="G6" s="615"/>
      <c r="H6" s="615" t="s">
        <v>71</v>
      </c>
      <c r="I6" s="615"/>
      <c r="J6" s="615" t="s">
        <v>72</v>
      </c>
      <c r="K6" s="615"/>
      <c r="L6" s="615" t="s">
        <v>73</v>
      </c>
      <c r="M6" s="615"/>
      <c r="N6" s="615" t="s">
        <v>87</v>
      </c>
      <c r="O6" s="615"/>
      <c r="P6" s="615" t="s">
        <v>88</v>
      </c>
      <c r="Q6" s="615"/>
      <c r="R6" s="615" t="s">
        <v>116</v>
      </c>
      <c r="S6" s="615"/>
      <c r="T6" s="615" t="s">
        <v>75</v>
      </c>
      <c r="U6" s="615"/>
    </row>
    <row r="7" spans="1:22" ht="63.75" customHeight="1" x14ac:dyDescent="0.25">
      <c r="A7" s="101"/>
      <c r="B7" s="54"/>
      <c r="C7" s="47" t="s">
        <v>431</v>
      </c>
      <c r="D7" s="48" t="s">
        <v>505</v>
      </c>
      <c r="E7" s="14" t="s">
        <v>502</v>
      </c>
      <c r="F7" s="48" t="s">
        <v>505</v>
      </c>
      <c r="G7" s="14" t="s">
        <v>502</v>
      </c>
      <c r="H7" s="48" t="s">
        <v>505</v>
      </c>
      <c r="I7" s="14" t="s">
        <v>502</v>
      </c>
      <c r="J7" s="48" t="s">
        <v>505</v>
      </c>
      <c r="K7" s="14" t="s">
        <v>502</v>
      </c>
      <c r="L7" s="48" t="s">
        <v>505</v>
      </c>
      <c r="M7" s="14" t="s">
        <v>502</v>
      </c>
      <c r="N7" s="48" t="s">
        <v>505</v>
      </c>
      <c r="O7" s="14" t="s">
        <v>502</v>
      </c>
      <c r="P7" s="48" t="s">
        <v>505</v>
      </c>
      <c r="Q7" s="14" t="s">
        <v>502</v>
      </c>
      <c r="R7" s="48" t="s">
        <v>505</v>
      </c>
      <c r="S7" s="14" t="s">
        <v>502</v>
      </c>
      <c r="T7" s="48" t="s">
        <v>505</v>
      </c>
      <c r="U7" s="14" t="s">
        <v>502</v>
      </c>
    </row>
    <row r="8" spans="1:22" x14ac:dyDescent="0.25">
      <c r="A8" s="101">
        <v>1</v>
      </c>
      <c r="B8" s="517" t="s">
        <v>76</v>
      </c>
      <c r="C8" s="117" t="s">
        <v>539</v>
      </c>
      <c r="D8" s="119"/>
      <c r="E8" s="120"/>
      <c r="F8" s="119"/>
      <c r="G8" s="120"/>
      <c r="H8" s="119"/>
      <c r="I8" s="120"/>
      <c r="J8" s="119"/>
      <c r="K8" s="120"/>
      <c r="L8" s="119"/>
      <c r="M8" s="120"/>
      <c r="N8" s="119"/>
      <c r="O8" s="120"/>
      <c r="P8" s="120">
        <v>36634845</v>
      </c>
      <c r="Q8" s="120">
        <v>36770959</v>
      </c>
      <c r="R8" s="118"/>
      <c r="S8" s="120"/>
      <c r="T8" s="119">
        <f>D8+F8+H8+J8+L8+N8+P8+R8</f>
        <v>36634845</v>
      </c>
      <c r="U8" s="120">
        <f>E8+G8+I8+K8+M8+O8+Q8+S8</f>
        <v>36770959</v>
      </c>
    </row>
    <row r="9" spans="1:22" ht="26.25" x14ac:dyDescent="0.25">
      <c r="A9" s="101">
        <v>1</v>
      </c>
      <c r="B9" s="517" t="s">
        <v>77</v>
      </c>
      <c r="C9" s="117" t="s">
        <v>539</v>
      </c>
      <c r="D9" s="119"/>
      <c r="E9" s="120"/>
      <c r="F9" s="119"/>
      <c r="G9" s="120"/>
      <c r="H9" s="119"/>
      <c r="I9" s="120"/>
      <c r="J9" s="119"/>
      <c r="K9" s="120"/>
      <c r="L9" s="119"/>
      <c r="M9" s="120"/>
      <c r="N9" s="119"/>
      <c r="O9" s="120"/>
      <c r="P9" s="120">
        <v>191957349</v>
      </c>
      <c r="Q9" s="120">
        <v>193047535</v>
      </c>
      <c r="R9" s="118"/>
      <c r="S9" s="120"/>
      <c r="T9" s="119">
        <f t="shared" ref="T9:T20" si="0">D9+F9+H9+J9+L9+N9+P9+R9</f>
        <v>191957349</v>
      </c>
      <c r="U9" s="120">
        <f t="shared" ref="U9:U20" si="1">E9+G9+I9+K9+M9+O9+Q9+S9</f>
        <v>193047535</v>
      </c>
    </row>
    <row r="10" spans="1:22" ht="26.25" x14ac:dyDescent="0.25">
      <c r="A10" s="101"/>
      <c r="B10" s="517" t="s">
        <v>77</v>
      </c>
      <c r="C10" s="117" t="s">
        <v>539</v>
      </c>
      <c r="D10" s="119"/>
      <c r="E10" s="120"/>
      <c r="F10" s="119"/>
      <c r="G10" s="120"/>
      <c r="H10" s="119"/>
      <c r="I10" s="120"/>
      <c r="J10" s="119"/>
      <c r="K10" s="120"/>
      <c r="L10" s="119"/>
      <c r="M10" s="120"/>
      <c r="N10" s="119"/>
      <c r="O10" s="120"/>
      <c r="P10" s="120"/>
      <c r="Q10" s="120"/>
      <c r="R10" s="119">
        <v>3869634</v>
      </c>
      <c r="S10" s="120">
        <f>R10</f>
        <v>3869634</v>
      </c>
      <c r="T10" s="119">
        <f t="shared" si="0"/>
        <v>3869634</v>
      </c>
      <c r="U10" s="120">
        <f t="shared" si="1"/>
        <v>3869634</v>
      </c>
    </row>
    <row r="11" spans="1:22" x14ac:dyDescent="0.25">
      <c r="A11" s="101">
        <v>1</v>
      </c>
      <c r="B11" s="518" t="s">
        <v>77</v>
      </c>
      <c r="C11" s="49" t="s">
        <v>453</v>
      </c>
      <c r="D11" s="83">
        <v>47087035</v>
      </c>
      <c r="E11" s="83">
        <v>47368088</v>
      </c>
      <c r="F11" s="83"/>
      <c r="G11" s="83"/>
      <c r="H11" s="78"/>
      <c r="I11" s="78"/>
      <c r="J11" s="78"/>
      <c r="K11" s="78"/>
      <c r="L11" s="78"/>
      <c r="M11" s="78">
        <v>6072187</v>
      </c>
      <c r="N11" s="78"/>
      <c r="O11" s="78"/>
      <c r="P11" s="79"/>
      <c r="Q11" s="79"/>
      <c r="R11" s="79"/>
      <c r="S11" s="79"/>
      <c r="T11" s="119">
        <f t="shared" si="0"/>
        <v>47087035</v>
      </c>
      <c r="U11" s="120">
        <f t="shared" si="1"/>
        <v>53440275</v>
      </c>
    </row>
    <row r="12" spans="1:22" ht="25.5" x14ac:dyDescent="0.25">
      <c r="A12" s="101">
        <v>1</v>
      </c>
      <c r="B12" s="518" t="s">
        <v>77</v>
      </c>
      <c r="C12" s="549" t="s">
        <v>454</v>
      </c>
      <c r="D12" s="83">
        <v>43296463</v>
      </c>
      <c r="E12" s="83">
        <v>43296463</v>
      </c>
      <c r="F12" s="83"/>
      <c r="G12" s="83"/>
      <c r="H12" s="78"/>
      <c r="I12" s="78"/>
      <c r="J12" s="78"/>
      <c r="K12" s="78"/>
      <c r="L12" s="78"/>
      <c r="M12" s="78">
        <v>1422600</v>
      </c>
      <c r="N12" s="78"/>
      <c r="O12" s="78"/>
      <c r="P12" s="79"/>
      <c r="Q12" s="79"/>
      <c r="R12" s="79"/>
      <c r="S12" s="79"/>
      <c r="T12" s="119">
        <f t="shared" si="0"/>
        <v>43296463</v>
      </c>
      <c r="U12" s="120">
        <f t="shared" si="1"/>
        <v>44719063</v>
      </c>
      <c r="V12" s="53"/>
    </row>
    <row r="13" spans="1:22" x14ac:dyDescent="0.25">
      <c r="A13" s="101">
        <v>1</v>
      </c>
      <c r="B13" s="518" t="s">
        <v>76</v>
      </c>
      <c r="C13" s="49" t="s">
        <v>227</v>
      </c>
      <c r="D13" s="82">
        <v>22600</v>
      </c>
      <c r="E13" s="82">
        <v>62600</v>
      </c>
      <c r="F13" s="82"/>
      <c r="G13" s="82"/>
      <c r="H13" s="78"/>
      <c r="I13" s="78"/>
      <c r="J13" s="78"/>
      <c r="K13" s="78"/>
      <c r="L13" s="78"/>
      <c r="M13" s="78"/>
      <c r="N13" s="78"/>
      <c r="O13" s="78"/>
      <c r="P13" s="79"/>
      <c r="Q13" s="79"/>
      <c r="R13" s="79"/>
      <c r="S13" s="79"/>
      <c r="T13" s="119">
        <f t="shared" si="0"/>
        <v>22600</v>
      </c>
      <c r="U13" s="120">
        <f t="shared" si="1"/>
        <v>62600</v>
      </c>
      <c r="V13" s="53"/>
    </row>
    <row r="14" spans="1:22" x14ac:dyDescent="0.25">
      <c r="A14" s="101">
        <v>1</v>
      </c>
      <c r="B14" s="518" t="s">
        <v>76</v>
      </c>
      <c r="C14" s="49" t="s">
        <v>455</v>
      </c>
      <c r="D14" s="82"/>
      <c r="E14" s="82"/>
      <c r="F14" s="82"/>
      <c r="G14" s="82"/>
      <c r="H14" s="78"/>
      <c r="I14" s="78"/>
      <c r="J14" s="78"/>
      <c r="K14" s="78"/>
      <c r="L14" s="78"/>
      <c r="M14" s="78"/>
      <c r="N14" s="78"/>
      <c r="O14" s="78"/>
      <c r="P14" s="79"/>
      <c r="Q14" s="79"/>
      <c r="R14" s="79"/>
      <c r="S14" s="79"/>
      <c r="T14" s="119">
        <f t="shared" si="0"/>
        <v>0</v>
      </c>
      <c r="U14" s="80">
        <f t="shared" si="1"/>
        <v>0</v>
      </c>
    </row>
    <row r="15" spans="1:22" x14ac:dyDescent="0.25">
      <c r="A15" s="101">
        <v>1</v>
      </c>
      <c r="B15" s="518" t="s">
        <v>76</v>
      </c>
      <c r="C15" s="49" t="s">
        <v>456</v>
      </c>
      <c r="D15" s="83">
        <v>12559975</v>
      </c>
      <c r="E15" s="83">
        <v>16381564</v>
      </c>
      <c r="F15" s="82"/>
      <c r="G15" s="82"/>
      <c r="H15" s="78"/>
      <c r="I15" s="78"/>
      <c r="J15" s="78"/>
      <c r="K15" s="78"/>
      <c r="L15" s="78"/>
      <c r="M15" s="78"/>
      <c r="N15" s="78"/>
      <c r="O15" s="78"/>
      <c r="P15" s="79"/>
      <c r="Q15" s="79"/>
      <c r="R15" s="79"/>
      <c r="S15" s="79"/>
      <c r="T15" s="119">
        <f t="shared" si="0"/>
        <v>12559975</v>
      </c>
      <c r="U15" s="80">
        <f t="shared" si="1"/>
        <v>16381564</v>
      </c>
    </row>
    <row r="16" spans="1:22" x14ac:dyDescent="0.25">
      <c r="A16" s="101">
        <v>1</v>
      </c>
      <c r="B16" s="518" t="s">
        <v>76</v>
      </c>
      <c r="C16" s="49" t="s">
        <v>230</v>
      </c>
      <c r="D16" s="82">
        <v>79550</v>
      </c>
      <c r="E16" s="82">
        <v>572675</v>
      </c>
      <c r="F16" s="82"/>
      <c r="G16" s="82"/>
      <c r="H16" s="78"/>
      <c r="I16" s="78"/>
      <c r="J16" s="78"/>
      <c r="K16" s="78"/>
      <c r="L16" s="78"/>
      <c r="M16" s="78"/>
      <c r="N16" s="78"/>
      <c r="O16" s="78"/>
      <c r="P16" s="79"/>
      <c r="Q16" s="79"/>
      <c r="R16" s="79"/>
      <c r="S16" s="79"/>
      <c r="T16" s="119">
        <f t="shared" si="0"/>
        <v>79550</v>
      </c>
      <c r="U16" s="80">
        <f t="shared" si="1"/>
        <v>572675</v>
      </c>
    </row>
    <row r="17" spans="1:22" x14ac:dyDescent="0.25">
      <c r="A17" s="101">
        <v>1</v>
      </c>
      <c r="B17" s="518" t="s">
        <v>77</v>
      </c>
      <c r="C17" s="49" t="s">
        <v>574</v>
      </c>
      <c r="D17" s="82"/>
      <c r="E17" s="82">
        <v>12000</v>
      </c>
      <c r="F17" s="82"/>
      <c r="G17" s="82"/>
      <c r="H17" s="78">
        <v>1080983</v>
      </c>
      <c r="I17" s="78">
        <v>1328063</v>
      </c>
      <c r="J17" s="78"/>
      <c r="K17" s="78"/>
      <c r="L17" s="78"/>
      <c r="M17" s="78"/>
      <c r="N17" s="78"/>
      <c r="O17" s="78"/>
      <c r="P17" s="79"/>
      <c r="Q17" s="79"/>
      <c r="R17" s="79"/>
      <c r="S17" s="79"/>
      <c r="T17" s="119">
        <f t="shared" si="0"/>
        <v>1080983</v>
      </c>
      <c r="U17" s="80">
        <f t="shared" si="1"/>
        <v>1340063</v>
      </c>
    </row>
    <row r="18" spans="1:22" ht="15.75" x14ac:dyDescent="0.25">
      <c r="A18" s="101">
        <v>1</v>
      </c>
      <c r="B18" s="44"/>
      <c r="C18" s="47" t="s">
        <v>91</v>
      </c>
      <c r="D18" s="80">
        <f>SUM(D8:D17)</f>
        <v>103045623</v>
      </c>
      <c r="E18" s="80">
        <f t="shared" ref="E18:S18" si="2">SUM(E8:E17)</f>
        <v>107693390</v>
      </c>
      <c r="F18" s="80">
        <f t="shared" si="2"/>
        <v>0</v>
      </c>
      <c r="G18" s="80">
        <f t="shared" si="2"/>
        <v>0</v>
      </c>
      <c r="H18" s="80">
        <f t="shared" si="2"/>
        <v>1080983</v>
      </c>
      <c r="I18" s="80">
        <f t="shared" si="2"/>
        <v>1328063</v>
      </c>
      <c r="J18" s="80">
        <f t="shared" si="2"/>
        <v>0</v>
      </c>
      <c r="K18" s="80">
        <f t="shared" si="2"/>
        <v>0</v>
      </c>
      <c r="L18" s="80">
        <f t="shared" si="2"/>
        <v>0</v>
      </c>
      <c r="M18" s="80">
        <f t="shared" si="2"/>
        <v>7494787</v>
      </c>
      <c r="N18" s="80">
        <f t="shared" si="2"/>
        <v>0</v>
      </c>
      <c r="O18" s="80">
        <f t="shared" si="2"/>
        <v>0</v>
      </c>
      <c r="P18" s="80">
        <f t="shared" si="2"/>
        <v>228592194</v>
      </c>
      <c r="Q18" s="80">
        <f t="shared" si="2"/>
        <v>229818494</v>
      </c>
      <c r="R18" s="80">
        <f t="shared" si="2"/>
        <v>3869634</v>
      </c>
      <c r="S18" s="80">
        <f t="shared" si="2"/>
        <v>3869634</v>
      </c>
      <c r="T18" s="119">
        <f>D18+F18+H18+J18+L18+N18+P18+R18</f>
        <v>336588434</v>
      </c>
      <c r="U18" s="80">
        <f t="shared" si="1"/>
        <v>350204368</v>
      </c>
      <c r="V18" s="53"/>
    </row>
    <row r="19" spans="1:22" x14ac:dyDescent="0.25">
      <c r="A19" s="101">
        <v>1</v>
      </c>
      <c r="B19" s="55"/>
      <c r="C19" s="4" t="s">
        <v>81</v>
      </c>
      <c r="D19" s="81">
        <f ca="1">SUMIF($B8:$B17,"kötelező",D8:D16)</f>
        <v>12662125</v>
      </c>
      <c r="E19" s="81">
        <f t="shared" ref="E19:S19" ca="1" si="3">SUMIF($B8:$B17,"kötelező",E8:E16)</f>
        <v>17016839</v>
      </c>
      <c r="F19" s="81">
        <f t="shared" ca="1" si="3"/>
        <v>0</v>
      </c>
      <c r="G19" s="81">
        <f t="shared" ca="1" si="3"/>
        <v>0</v>
      </c>
      <c r="H19" s="81">
        <f t="shared" ca="1" si="3"/>
        <v>0</v>
      </c>
      <c r="I19" s="81">
        <f t="shared" ca="1" si="3"/>
        <v>0</v>
      </c>
      <c r="J19" s="81">
        <f t="shared" ca="1" si="3"/>
        <v>0</v>
      </c>
      <c r="K19" s="81">
        <f t="shared" ca="1" si="3"/>
        <v>0</v>
      </c>
      <c r="L19" s="81">
        <f t="shared" ca="1" si="3"/>
        <v>0</v>
      </c>
      <c r="M19" s="81">
        <f t="shared" ca="1" si="3"/>
        <v>0</v>
      </c>
      <c r="N19" s="81">
        <f t="shared" ca="1" si="3"/>
        <v>0</v>
      </c>
      <c r="O19" s="81">
        <f t="shared" ca="1" si="3"/>
        <v>0</v>
      </c>
      <c r="P19" s="81">
        <f t="shared" ca="1" si="3"/>
        <v>36634845</v>
      </c>
      <c r="Q19" s="81">
        <f t="shared" ca="1" si="3"/>
        <v>36770959</v>
      </c>
      <c r="R19" s="81">
        <f t="shared" ca="1" si="3"/>
        <v>0</v>
      </c>
      <c r="S19" s="81">
        <f t="shared" ca="1" si="3"/>
        <v>0</v>
      </c>
      <c r="T19" s="119">
        <f t="shared" ca="1" si="0"/>
        <v>49296970</v>
      </c>
      <c r="U19" s="80">
        <f t="shared" ca="1" si="1"/>
        <v>53787798</v>
      </c>
    </row>
    <row r="20" spans="1:22" x14ac:dyDescent="0.25">
      <c r="A20" s="516">
        <v>10</v>
      </c>
      <c r="B20" s="55"/>
      <c r="C20" s="4" t="s">
        <v>82</v>
      </c>
      <c r="D20" s="81">
        <f>SUMIF($B8:$B17,"nem kötelező",D8:D17)</f>
        <v>90383498</v>
      </c>
      <c r="E20" s="81">
        <f t="shared" ref="E20:S20" si="4">SUMIF($B8:$B17,"nem kötelező",E8:E17)</f>
        <v>90676551</v>
      </c>
      <c r="F20" s="81">
        <f t="shared" si="4"/>
        <v>0</v>
      </c>
      <c r="G20" s="81">
        <f t="shared" si="4"/>
        <v>0</v>
      </c>
      <c r="H20" s="81">
        <f t="shared" si="4"/>
        <v>1080983</v>
      </c>
      <c r="I20" s="81">
        <f t="shared" si="4"/>
        <v>1328063</v>
      </c>
      <c r="J20" s="81">
        <f t="shared" si="4"/>
        <v>0</v>
      </c>
      <c r="K20" s="81">
        <f t="shared" si="4"/>
        <v>0</v>
      </c>
      <c r="L20" s="81">
        <f t="shared" si="4"/>
        <v>0</v>
      </c>
      <c r="M20" s="81">
        <f t="shared" si="4"/>
        <v>7494787</v>
      </c>
      <c r="N20" s="81">
        <f t="shared" si="4"/>
        <v>0</v>
      </c>
      <c r="O20" s="81">
        <f t="shared" si="4"/>
        <v>0</v>
      </c>
      <c r="P20" s="81">
        <f t="shared" si="4"/>
        <v>191957349</v>
      </c>
      <c r="Q20" s="81">
        <f t="shared" si="4"/>
        <v>193047535</v>
      </c>
      <c r="R20" s="81">
        <f t="shared" si="4"/>
        <v>3869634</v>
      </c>
      <c r="S20" s="81">
        <f t="shared" si="4"/>
        <v>3869634</v>
      </c>
      <c r="T20" s="119">
        <f t="shared" si="0"/>
        <v>287291464</v>
      </c>
      <c r="U20" s="80">
        <f t="shared" si="1"/>
        <v>296416570</v>
      </c>
    </row>
    <row r="22" spans="1:22" x14ac:dyDescent="0.25">
      <c r="D22" s="53"/>
      <c r="P22" s="53"/>
      <c r="Q22" s="602"/>
      <c r="S22" s="53"/>
      <c r="T22" s="53"/>
      <c r="U22" s="53"/>
    </row>
    <row r="23" spans="1:22" x14ac:dyDescent="0.25">
      <c r="D23" s="53"/>
      <c r="Q23" s="53"/>
      <c r="U23" s="53"/>
    </row>
    <row r="24" spans="1:22" x14ac:dyDescent="0.25">
      <c r="T24" s="53"/>
    </row>
    <row r="25" spans="1:22" x14ac:dyDescent="0.25">
      <c r="Q25" s="53"/>
    </row>
    <row r="26" spans="1:22" x14ac:dyDescent="0.25">
      <c r="Q26" s="53"/>
    </row>
  </sheetData>
  <mergeCells count="19">
    <mergeCell ref="P5:Q5"/>
    <mergeCell ref="R5:S5"/>
    <mergeCell ref="T5:U5"/>
    <mergeCell ref="N6:O6"/>
    <mergeCell ref="P6:Q6"/>
    <mergeCell ref="T6:U6"/>
    <mergeCell ref="C3:U3"/>
    <mergeCell ref="R6:S6"/>
    <mergeCell ref="D6:E6"/>
    <mergeCell ref="F6:G6"/>
    <mergeCell ref="H6:I6"/>
    <mergeCell ref="J6:K6"/>
    <mergeCell ref="L6:M6"/>
    <mergeCell ref="D5:E5"/>
    <mergeCell ref="F5:G5"/>
    <mergeCell ref="H5:I5"/>
    <mergeCell ref="J5:K5"/>
    <mergeCell ref="L5:M5"/>
    <mergeCell ref="N5:O5"/>
  </mergeCells>
  <printOptions horizontalCentered="1"/>
  <pageMargins left="0.70866141732283472" right="0.1640625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U23"/>
  <sheetViews>
    <sheetView zoomScaleNormal="100" zoomScaleSheetLayoutView="100" workbookViewId="0">
      <pane xSplit="3" ySplit="4" topLeftCell="D5" activePane="bottomRight" state="frozen"/>
      <selection pane="topRight" activeCell="D1" sqref="D1"/>
      <selection pane="bottomLeft" activeCell="A4" sqref="A4"/>
      <selection pane="bottomRight" activeCell="E9" sqref="E9"/>
    </sheetView>
  </sheetViews>
  <sheetFormatPr defaultColWidth="9.28515625" defaultRowHeight="15" x14ac:dyDescent="0.25"/>
  <cols>
    <col min="1" max="1" width="5.28515625" style="52" customWidth="1"/>
    <col min="2" max="2" width="9.140625" style="52" customWidth="1"/>
    <col min="3" max="3" width="35.28515625" style="52" customWidth="1"/>
    <col min="4" max="4" width="10.5703125" style="52" bestFit="1" customWidth="1"/>
    <col min="5" max="5" width="8.42578125" style="52" bestFit="1" customWidth="1"/>
    <col min="6" max="6" width="10.42578125" style="52" customWidth="1"/>
    <col min="7" max="7" width="7.85546875" style="52" bestFit="1" customWidth="1"/>
    <col min="8" max="8" width="10.5703125" style="52" bestFit="1" customWidth="1"/>
    <col min="9" max="9" width="7.85546875" style="52" bestFit="1" customWidth="1"/>
    <col min="10" max="10" width="10.5703125" style="52" bestFit="1" customWidth="1"/>
    <col min="11" max="11" width="7.85546875" style="52" bestFit="1" customWidth="1"/>
    <col min="12" max="12" width="10.5703125" style="52" bestFit="1" customWidth="1"/>
    <col min="13" max="13" width="7.85546875" style="52" bestFit="1" customWidth="1"/>
    <col min="14" max="14" width="9.5703125" style="52" bestFit="1" customWidth="1"/>
    <col min="15" max="15" width="7.85546875" style="52" bestFit="1" customWidth="1"/>
    <col min="16" max="16" width="12.42578125" style="52" customWidth="1"/>
    <col min="17" max="17" width="14.28515625" style="52" customWidth="1"/>
    <col min="18" max="18" width="10.5703125" style="52" bestFit="1" customWidth="1"/>
    <col min="19" max="19" width="10.140625" style="52" bestFit="1" customWidth="1"/>
    <col min="20" max="21" width="12.42578125" style="52" bestFit="1" customWidth="1"/>
    <col min="22" max="16384" width="9.28515625" style="52"/>
  </cols>
  <sheetData>
    <row r="1" spans="1:21" x14ac:dyDescent="0.25">
      <c r="A1" s="622"/>
      <c r="B1" s="623"/>
      <c r="C1" s="624"/>
      <c r="D1" s="624"/>
      <c r="E1" s="624"/>
      <c r="F1" s="624"/>
      <c r="G1" s="624"/>
      <c r="H1" s="624"/>
      <c r="I1" s="624"/>
      <c r="M1" s="588" t="s">
        <v>509</v>
      </c>
    </row>
    <row r="2" spans="1:21" ht="54.75" customHeight="1" x14ac:dyDescent="0.25">
      <c r="A2" s="60"/>
      <c r="B2" s="60"/>
      <c r="C2" s="618" t="s">
        <v>508</v>
      </c>
      <c r="D2" s="619"/>
      <c r="E2" s="619"/>
      <c r="F2" s="619"/>
      <c r="G2" s="619"/>
      <c r="H2" s="619"/>
      <c r="I2" s="619"/>
      <c r="J2" s="619"/>
      <c r="K2" s="619"/>
      <c r="L2" s="619"/>
      <c r="M2" s="619"/>
      <c r="N2" s="619"/>
      <c r="O2" s="619"/>
      <c r="P2" s="619"/>
      <c r="Q2" s="619"/>
      <c r="R2" s="619"/>
      <c r="S2" s="619"/>
      <c r="T2" s="619"/>
    </row>
    <row r="3" spans="1:21" ht="54.75" customHeight="1" x14ac:dyDescent="0.3">
      <c r="A3" s="56" t="s">
        <v>53</v>
      </c>
      <c r="B3" s="56"/>
      <c r="C3" s="105" t="s">
        <v>60</v>
      </c>
      <c r="D3" s="621" t="s">
        <v>54</v>
      </c>
      <c r="E3" s="621"/>
      <c r="F3" s="621" t="s">
        <v>55</v>
      </c>
      <c r="G3" s="621"/>
      <c r="H3" s="621" t="s">
        <v>56</v>
      </c>
      <c r="I3" s="621"/>
      <c r="J3" s="621" t="s">
        <v>62</v>
      </c>
      <c r="K3" s="621"/>
      <c r="L3" s="621" t="s">
        <v>64</v>
      </c>
      <c r="M3" s="621"/>
      <c r="N3" s="621" t="s">
        <v>65</v>
      </c>
      <c r="O3" s="621"/>
      <c r="P3" s="621" t="s">
        <v>66</v>
      </c>
      <c r="Q3" s="621"/>
      <c r="R3" s="627" t="s">
        <v>67</v>
      </c>
      <c r="S3" s="628"/>
      <c r="T3" s="621" t="s">
        <v>67</v>
      </c>
      <c r="U3" s="621"/>
    </row>
    <row r="4" spans="1:21" ht="84" customHeight="1" x14ac:dyDescent="0.25">
      <c r="A4" s="101">
        <v>1</v>
      </c>
      <c r="B4" s="102" t="s">
        <v>96</v>
      </c>
      <c r="C4" s="47" t="s">
        <v>69</v>
      </c>
      <c r="D4" s="615" t="s">
        <v>59</v>
      </c>
      <c r="E4" s="615"/>
      <c r="F4" s="615" t="s">
        <v>58</v>
      </c>
      <c r="G4" s="615"/>
      <c r="H4" s="615" t="s">
        <v>71</v>
      </c>
      <c r="I4" s="615"/>
      <c r="J4" s="615" t="s">
        <v>72</v>
      </c>
      <c r="K4" s="615"/>
      <c r="L4" s="615" t="s">
        <v>73</v>
      </c>
      <c r="M4" s="615"/>
      <c r="N4" s="615" t="s">
        <v>87</v>
      </c>
      <c r="O4" s="615"/>
      <c r="P4" s="615" t="s">
        <v>88</v>
      </c>
      <c r="Q4" s="615"/>
      <c r="R4" s="625" t="s">
        <v>125</v>
      </c>
      <c r="S4" s="626"/>
      <c r="T4" s="615" t="s">
        <v>75</v>
      </c>
      <c r="U4" s="615"/>
    </row>
    <row r="5" spans="1:21" s="58" customFormat="1" ht="42.75" x14ac:dyDescent="0.25">
      <c r="A5" s="101">
        <v>2</v>
      </c>
      <c r="B5" s="103"/>
      <c r="C5" s="47" t="s">
        <v>431</v>
      </c>
      <c r="D5" s="48" t="s">
        <v>457</v>
      </c>
      <c r="E5" s="14" t="s">
        <v>458</v>
      </c>
      <c r="F5" s="48" t="s">
        <v>457</v>
      </c>
      <c r="G5" s="14" t="s">
        <v>458</v>
      </c>
      <c r="H5" s="48" t="s">
        <v>505</v>
      </c>
      <c r="I5" s="14" t="s">
        <v>502</v>
      </c>
      <c r="J5" s="48" t="s">
        <v>505</v>
      </c>
      <c r="K5" s="14" t="s">
        <v>502</v>
      </c>
      <c r="L5" s="48" t="s">
        <v>505</v>
      </c>
      <c r="M5" s="14" t="s">
        <v>502</v>
      </c>
      <c r="N5" s="48" t="s">
        <v>505</v>
      </c>
      <c r="O5" s="14" t="s">
        <v>502</v>
      </c>
      <c r="P5" s="48" t="s">
        <v>505</v>
      </c>
      <c r="Q5" s="14" t="s">
        <v>502</v>
      </c>
      <c r="R5" s="48" t="s">
        <v>505</v>
      </c>
      <c r="S5" s="14" t="s">
        <v>502</v>
      </c>
      <c r="T5" s="48" t="s">
        <v>505</v>
      </c>
      <c r="U5" s="14" t="s">
        <v>502</v>
      </c>
    </row>
    <row r="6" spans="1:21" s="58" customFormat="1" ht="25.5" x14ac:dyDescent="0.25">
      <c r="A6" s="101"/>
      <c r="B6" s="4" t="s">
        <v>76</v>
      </c>
      <c r="C6" s="549" t="s">
        <v>459</v>
      </c>
      <c r="D6" s="48"/>
      <c r="E6" s="14"/>
      <c r="F6" s="48"/>
      <c r="G6" s="14"/>
      <c r="H6" s="48"/>
      <c r="I6" s="14"/>
      <c r="J6" s="48"/>
      <c r="K6" s="14"/>
      <c r="L6" s="48"/>
      <c r="M6" s="14"/>
      <c r="N6" s="48"/>
      <c r="O6" s="14"/>
      <c r="P6" s="86">
        <v>211650423</v>
      </c>
      <c r="Q6" s="131">
        <v>228425034</v>
      </c>
      <c r="R6" s="86">
        <v>3755949</v>
      </c>
      <c r="S6" s="86">
        <v>3755949</v>
      </c>
      <c r="T6" s="429">
        <f>D6+F6+H6+J6+L6+N6+P6+R6</f>
        <v>215406372</v>
      </c>
      <c r="U6" s="131">
        <f>E6+G6+I6+K6+M6+O6+Q6+S6</f>
        <v>232180983</v>
      </c>
    </row>
    <row r="7" spans="1:21" x14ac:dyDescent="0.25">
      <c r="A7" s="101">
        <v>3</v>
      </c>
      <c r="B7" s="4" t="s">
        <v>76</v>
      </c>
      <c r="C7" s="549" t="s">
        <v>460</v>
      </c>
      <c r="D7" s="84"/>
      <c r="E7" s="84"/>
      <c r="F7" s="84"/>
      <c r="G7" s="84"/>
      <c r="H7" s="85"/>
      <c r="I7" s="85"/>
      <c r="J7" s="85"/>
      <c r="K7" s="85"/>
      <c r="L7" s="85"/>
      <c r="M7" s="85"/>
      <c r="N7" s="85"/>
      <c r="O7" s="85"/>
      <c r="P7" s="86"/>
      <c r="Q7" s="86"/>
      <c r="R7" s="86"/>
      <c r="S7" s="86"/>
      <c r="T7" s="429">
        <f t="shared" ref="T7:T15" si="0">D7+F7+H7+J7+L7+N7+P7+R7</f>
        <v>0</v>
      </c>
      <c r="U7" s="131">
        <f t="shared" ref="U7:U15" si="1">E7+G7+I7+K7+M7+O7+Q7+S7</f>
        <v>0</v>
      </c>
    </row>
    <row r="8" spans="1:21" x14ac:dyDescent="0.25">
      <c r="A8" s="101"/>
      <c r="B8" s="4" t="s">
        <v>76</v>
      </c>
      <c r="C8" s="549" t="s">
        <v>461</v>
      </c>
      <c r="D8" s="84"/>
      <c r="E8" s="84">
        <v>97000</v>
      </c>
      <c r="F8" s="84"/>
      <c r="G8" s="84"/>
      <c r="H8" s="85"/>
      <c r="I8" s="85"/>
      <c r="J8" s="85"/>
      <c r="K8" s="85"/>
      <c r="L8" s="85"/>
      <c r="M8" s="85"/>
      <c r="N8" s="85"/>
      <c r="O8" s="85"/>
      <c r="P8" s="86"/>
      <c r="Q8" s="86"/>
      <c r="R8" s="86"/>
      <c r="S8" s="86"/>
      <c r="T8" s="429"/>
      <c r="U8" s="131">
        <f t="shared" si="1"/>
        <v>97000</v>
      </c>
    </row>
    <row r="9" spans="1:21" ht="25.5" x14ac:dyDescent="0.25">
      <c r="A9" s="101"/>
      <c r="B9" s="4" t="s">
        <v>76</v>
      </c>
      <c r="C9" s="549" t="s">
        <v>443</v>
      </c>
      <c r="D9" s="84">
        <v>176301</v>
      </c>
      <c r="E9" s="84">
        <f>D9</f>
        <v>176301</v>
      </c>
      <c r="F9" s="84"/>
      <c r="G9" s="84"/>
      <c r="H9" s="85"/>
      <c r="I9" s="85"/>
      <c r="J9" s="85"/>
      <c r="K9" s="85"/>
      <c r="L9" s="85"/>
      <c r="M9" s="85"/>
      <c r="N9" s="85"/>
      <c r="O9" s="85"/>
      <c r="P9" s="86"/>
      <c r="Q9" s="86"/>
      <c r="R9" s="86"/>
      <c r="S9" s="86"/>
      <c r="T9" s="429">
        <f t="shared" si="0"/>
        <v>176301</v>
      </c>
      <c r="U9" s="131">
        <f t="shared" si="1"/>
        <v>176301</v>
      </c>
    </row>
    <row r="10" spans="1:21" x14ac:dyDescent="0.25">
      <c r="A10" s="101"/>
      <c r="B10" s="4" t="s">
        <v>76</v>
      </c>
      <c r="C10" s="549" t="s">
        <v>462</v>
      </c>
      <c r="D10" s="84"/>
      <c r="E10" s="84"/>
      <c r="F10" s="84"/>
      <c r="G10" s="84"/>
      <c r="H10" s="85"/>
      <c r="I10" s="85"/>
      <c r="J10" s="85"/>
      <c r="K10" s="85"/>
      <c r="L10" s="85"/>
      <c r="M10" s="85"/>
      <c r="N10" s="85"/>
      <c r="O10" s="85"/>
      <c r="P10" s="86"/>
      <c r="Q10" s="86"/>
      <c r="R10" s="86"/>
      <c r="S10" s="86"/>
      <c r="T10" s="429"/>
      <c r="U10" s="131"/>
    </row>
    <row r="11" spans="1:21" ht="25.5" x14ac:dyDescent="0.25">
      <c r="A11" s="101">
        <v>4</v>
      </c>
      <c r="B11" s="4" t="s">
        <v>76</v>
      </c>
      <c r="C11" s="549" t="s">
        <v>463</v>
      </c>
      <c r="D11" s="84"/>
      <c r="E11" s="84"/>
      <c r="F11" s="84"/>
      <c r="G11" s="84"/>
      <c r="H11" s="85"/>
      <c r="I11" s="85"/>
      <c r="J11" s="85"/>
      <c r="K11" s="85"/>
      <c r="L11" s="85"/>
      <c r="M11" s="85"/>
      <c r="N11" s="85"/>
      <c r="O11" s="85"/>
      <c r="P11" s="86"/>
      <c r="Q11" s="86"/>
      <c r="R11" s="86"/>
      <c r="S11" s="86"/>
      <c r="T11" s="429">
        <f t="shared" si="0"/>
        <v>0</v>
      </c>
      <c r="U11" s="131">
        <f t="shared" si="1"/>
        <v>0</v>
      </c>
    </row>
    <row r="12" spans="1:21" x14ac:dyDescent="0.25">
      <c r="A12" s="101"/>
      <c r="B12" s="4"/>
      <c r="C12" s="4"/>
      <c r="D12" s="84"/>
      <c r="E12" s="84"/>
      <c r="F12" s="84"/>
      <c r="G12" s="84"/>
      <c r="H12" s="85"/>
      <c r="I12" s="85"/>
      <c r="J12" s="85"/>
      <c r="K12" s="85"/>
      <c r="L12" s="85"/>
      <c r="M12" s="85"/>
      <c r="N12" s="85"/>
      <c r="O12" s="85"/>
      <c r="P12" s="86"/>
      <c r="Q12" s="86"/>
      <c r="R12" s="86"/>
      <c r="S12" s="86"/>
      <c r="T12" s="429">
        <f t="shared" si="0"/>
        <v>0</v>
      </c>
      <c r="U12" s="131">
        <f t="shared" si="1"/>
        <v>0</v>
      </c>
    </row>
    <row r="13" spans="1:21" s="58" customFormat="1" x14ac:dyDescent="0.25">
      <c r="A13" s="101">
        <v>5</v>
      </c>
      <c r="B13" s="104"/>
      <c r="C13" s="59" t="s">
        <v>91</v>
      </c>
      <c r="D13" s="87">
        <f t="shared" ref="D13:S13" si="2">SUM(D6:D11)</f>
        <v>176301</v>
      </c>
      <c r="E13" s="87">
        <f t="shared" si="2"/>
        <v>273301</v>
      </c>
      <c r="F13" s="87">
        <f t="shared" si="2"/>
        <v>0</v>
      </c>
      <c r="G13" s="87">
        <f t="shared" si="2"/>
        <v>0</v>
      </c>
      <c r="H13" s="87">
        <f t="shared" si="2"/>
        <v>0</v>
      </c>
      <c r="I13" s="87">
        <f t="shared" si="2"/>
        <v>0</v>
      </c>
      <c r="J13" s="87">
        <f t="shared" si="2"/>
        <v>0</v>
      </c>
      <c r="K13" s="87">
        <f t="shared" si="2"/>
        <v>0</v>
      </c>
      <c r="L13" s="87">
        <f t="shared" si="2"/>
        <v>0</v>
      </c>
      <c r="M13" s="87">
        <f t="shared" si="2"/>
        <v>0</v>
      </c>
      <c r="N13" s="87">
        <f t="shared" si="2"/>
        <v>0</v>
      </c>
      <c r="O13" s="87">
        <f t="shared" si="2"/>
        <v>0</v>
      </c>
      <c r="P13" s="87">
        <f t="shared" si="2"/>
        <v>211650423</v>
      </c>
      <c r="Q13" s="87">
        <f t="shared" si="2"/>
        <v>228425034</v>
      </c>
      <c r="R13" s="87">
        <f t="shared" si="2"/>
        <v>3755949</v>
      </c>
      <c r="S13" s="87">
        <f t="shared" si="2"/>
        <v>3755949</v>
      </c>
      <c r="T13" s="429">
        <f t="shared" si="0"/>
        <v>215582673</v>
      </c>
      <c r="U13" s="131">
        <f t="shared" si="1"/>
        <v>232454284</v>
      </c>
    </row>
    <row r="14" spans="1:21" x14ac:dyDescent="0.25">
      <c r="A14" s="101">
        <v>6</v>
      </c>
      <c r="B14" s="4"/>
      <c r="C14" s="4" t="s">
        <v>81</v>
      </c>
      <c r="D14" s="81">
        <f t="shared" ref="D14:S14" si="3">D7+D9+D11+D6</f>
        <v>176301</v>
      </c>
      <c r="E14" s="81">
        <f>E7+E9+E11+E6+E8</f>
        <v>273301</v>
      </c>
      <c r="F14" s="81">
        <f t="shared" si="3"/>
        <v>0</v>
      </c>
      <c r="G14" s="81">
        <f t="shared" si="3"/>
        <v>0</v>
      </c>
      <c r="H14" s="81">
        <f t="shared" si="3"/>
        <v>0</v>
      </c>
      <c r="I14" s="81">
        <f t="shared" si="3"/>
        <v>0</v>
      </c>
      <c r="J14" s="81">
        <f t="shared" si="3"/>
        <v>0</v>
      </c>
      <c r="K14" s="81">
        <f t="shared" si="3"/>
        <v>0</v>
      </c>
      <c r="L14" s="81">
        <f t="shared" si="3"/>
        <v>0</v>
      </c>
      <c r="M14" s="81">
        <f t="shared" si="3"/>
        <v>0</v>
      </c>
      <c r="N14" s="81">
        <f t="shared" si="3"/>
        <v>0</v>
      </c>
      <c r="O14" s="81">
        <f t="shared" si="3"/>
        <v>0</v>
      </c>
      <c r="P14" s="81">
        <f t="shared" si="3"/>
        <v>211650423</v>
      </c>
      <c r="Q14" s="81">
        <f t="shared" si="3"/>
        <v>228425034</v>
      </c>
      <c r="R14" s="81">
        <f t="shared" si="3"/>
        <v>3755949</v>
      </c>
      <c r="S14" s="81">
        <f t="shared" si="3"/>
        <v>3755949</v>
      </c>
      <c r="T14" s="429">
        <f t="shared" si="0"/>
        <v>215582673</v>
      </c>
      <c r="U14" s="131">
        <f t="shared" si="1"/>
        <v>232454284</v>
      </c>
    </row>
    <row r="15" spans="1:21" x14ac:dyDescent="0.25">
      <c r="A15" s="101">
        <v>7</v>
      </c>
      <c r="B15" s="4"/>
      <c r="C15" s="4" t="s">
        <v>82</v>
      </c>
      <c r="D15" s="81">
        <f t="shared" ref="D15:Q15" si="4">SUMIF($B7:$B11,"nem kötelező",D7:D11)</f>
        <v>0</v>
      </c>
      <c r="E15" s="81">
        <f t="shared" si="4"/>
        <v>0</v>
      </c>
      <c r="F15" s="81">
        <f t="shared" si="4"/>
        <v>0</v>
      </c>
      <c r="G15" s="81">
        <f t="shared" si="4"/>
        <v>0</v>
      </c>
      <c r="H15" s="81">
        <f t="shared" si="4"/>
        <v>0</v>
      </c>
      <c r="I15" s="81">
        <f t="shared" si="4"/>
        <v>0</v>
      </c>
      <c r="J15" s="81">
        <f t="shared" si="4"/>
        <v>0</v>
      </c>
      <c r="K15" s="81">
        <f t="shared" si="4"/>
        <v>0</v>
      </c>
      <c r="L15" s="81">
        <f t="shared" si="4"/>
        <v>0</v>
      </c>
      <c r="M15" s="81">
        <f t="shared" si="4"/>
        <v>0</v>
      </c>
      <c r="N15" s="81">
        <f t="shared" si="4"/>
        <v>0</v>
      </c>
      <c r="O15" s="81">
        <f t="shared" si="4"/>
        <v>0</v>
      </c>
      <c r="P15" s="81">
        <f t="shared" si="4"/>
        <v>0</v>
      </c>
      <c r="Q15" s="81">
        <f t="shared" si="4"/>
        <v>0</v>
      </c>
      <c r="R15" s="86"/>
      <c r="S15" s="86"/>
      <c r="T15" s="429">
        <f t="shared" si="0"/>
        <v>0</v>
      </c>
      <c r="U15" s="131">
        <f t="shared" si="1"/>
        <v>0</v>
      </c>
    </row>
    <row r="17" spans="6:21" x14ac:dyDescent="0.25">
      <c r="U17" s="53"/>
    </row>
    <row r="23" spans="6:21" x14ac:dyDescent="0.25">
      <c r="F23" s="52" t="s">
        <v>97</v>
      </c>
    </row>
  </sheetData>
  <mergeCells count="20">
    <mergeCell ref="N3:O3"/>
    <mergeCell ref="P3:Q3"/>
    <mergeCell ref="R4:S4"/>
    <mergeCell ref="R3:S3"/>
    <mergeCell ref="T3:U3"/>
    <mergeCell ref="C2:T2"/>
    <mergeCell ref="A1:I1"/>
    <mergeCell ref="N4:O4"/>
    <mergeCell ref="P4:Q4"/>
    <mergeCell ref="T4:U4"/>
    <mergeCell ref="D3:E3"/>
    <mergeCell ref="F3:G3"/>
    <mergeCell ref="H3:I3"/>
    <mergeCell ref="J3:K3"/>
    <mergeCell ref="L3:M3"/>
    <mergeCell ref="D4:E4"/>
    <mergeCell ref="F4:G4"/>
    <mergeCell ref="H4:I4"/>
    <mergeCell ref="J4:K4"/>
    <mergeCell ref="L4:M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70C0"/>
    <pageSetUpPr fitToPage="1"/>
  </sheetPr>
  <dimension ref="A1:AJ74"/>
  <sheetViews>
    <sheetView zoomScaleNormal="100" zoomScaleSheetLayoutView="100" workbookViewId="0">
      <pane xSplit="3" ySplit="6" topLeftCell="M49" activePane="bottomRight" state="frozen"/>
      <selection pane="topRight" activeCell="D1" sqref="D1"/>
      <selection pane="bottomLeft" activeCell="A6" sqref="A6"/>
      <selection pane="bottomRight" activeCell="U43" sqref="U43"/>
    </sheetView>
  </sheetViews>
  <sheetFormatPr defaultColWidth="9.28515625" defaultRowHeight="15" x14ac:dyDescent="0.25"/>
  <cols>
    <col min="1" max="1" width="6" style="9" customWidth="1"/>
    <col min="2" max="2" width="15" style="9" customWidth="1"/>
    <col min="3" max="3" width="67.5703125" style="9" bestFit="1" customWidth="1"/>
    <col min="4" max="4" width="12.42578125" style="9" bestFit="1" customWidth="1"/>
    <col min="5" max="5" width="12.42578125" style="9" customWidth="1"/>
    <col min="6" max="7" width="13.28515625" style="9" customWidth="1"/>
    <col min="8" max="8" width="12.7109375" style="9" customWidth="1"/>
    <col min="9" max="9" width="13.42578125" style="9" customWidth="1"/>
    <col min="10" max="10" width="11.7109375" style="9" customWidth="1"/>
    <col min="11" max="12" width="12.28515625" style="9" customWidth="1"/>
    <col min="13" max="13" width="12.42578125" style="9" customWidth="1"/>
    <col min="14" max="15" width="12.28515625" style="9" customWidth="1"/>
    <col min="16" max="16" width="9.42578125" style="9" customWidth="1"/>
    <col min="17" max="17" width="7.140625" style="9" bestFit="1" customWidth="1"/>
    <col min="18" max="18" width="7.85546875" style="9" customWidth="1"/>
    <col min="19" max="19" width="11.42578125" style="9" customWidth="1"/>
    <col min="20" max="21" width="12.42578125" style="9" bestFit="1" customWidth="1"/>
    <col min="22" max="22" width="14.5703125" style="9" customWidth="1"/>
    <col min="23" max="23" width="14.7109375" style="9" customWidth="1"/>
    <col min="24" max="24" width="12.28515625" style="9" customWidth="1"/>
    <col min="25" max="27" width="11.28515625" style="9" bestFit="1" customWidth="1"/>
    <col min="28" max="29" width="10.140625" style="9" bestFit="1" customWidth="1"/>
    <col min="30" max="30" width="13.85546875" style="9" customWidth="1"/>
    <col min="31" max="31" width="14.28515625" style="9" bestFit="1" customWidth="1"/>
    <col min="32" max="32" width="12.42578125" style="9" bestFit="1" customWidth="1"/>
    <col min="33" max="33" width="14.42578125" style="9" customWidth="1"/>
    <col min="34" max="34" width="14.5703125" style="9" customWidth="1"/>
    <col min="35" max="35" width="13.7109375" style="9" customWidth="1"/>
    <col min="36" max="36" width="15" style="9" customWidth="1"/>
    <col min="37" max="16384" width="9.28515625" style="9"/>
  </cols>
  <sheetData>
    <row r="1" spans="1:36" x14ac:dyDescent="0.25">
      <c r="X1" s="633"/>
      <c r="Y1" s="633"/>
      <c r="Z1" s="633"/>
      <c r="AA1" s="633"/>
      <c r="AB1" s="633"/>
      <c r="AC1" s="633"/>
      <c r="AD1" s="633"/>
      <c r="AE1" s="633"/>
      <c r="AF1" s="633"/>
      <c r="AG1" s="633"/>
      <c r="AH1" s="633"/>
    </row>
    <row r="2" spans="1:36" x14ac:dyDescent="0.25">
      <c r="B2" s="636"/>
      <c r="C2" s="636"/>
      <c r="D2" s="636"/>
      <c r="E2" s="636"/>
      <c r="F2" s="636"/>
      <c r="G2" s="636"/>
      <c r="H2" s="636"/>
      <c r="I2" s="636"/>
      <c r="J2" s="636"/>
      <c r="AB2" s="9" t="s">
        <v>510</v>
      </c>
      <c r="AG2" s="534"/>
      <c r="AH2" s="534"/>
      <c r="AI2" s="513"/>
    </row>
    <row r="3" spans="1:36" ht="15" customHeight="1" x14ac:dyDescent="0.25">
      <c r="A3" s="537"/>
      <c r="B3" s="538"/>
      <c r="C3" s="634" t="s">
        <v>486</v>
      </c>
      <c r="D3" s="635"/>
      <c r="E3" s="635"/>
      <c r="F3" s="635"/>
      <c r="G3" s="635"/>
      <c r="H3" s="635"/>
      <c r="I3" s="635"/>
      <c r="J3" s="635"/>
      <c r="K3" s="635"/>
      <c r="L3" s="635"/>
      <c r="M3" s="635"/>
      <c r="N3" s="635"/>
      <c r="O3" s="635"/>
      <c r="P3" s="635"/>
      <c r="Q3" s="635"/>
      <c r="R3" s="635"/>
      <c r="S3" s="635"/>
      <c r="T3" s="635"/>
      <c r="U3" s="635"/>
      <c r="V3" s="635"/>
      <c r="W3" s="635"/>
      <c r="X3" s="635"/>
      <c r="Y3" s="635"/>
      <c r="Z3" s="635"/>
      <c r="AA3" s="635"/>
      <c r="AB3" s="635"/>
      <c r="AC3" s="635"/>
      <c r="AD3" s="635"/>
      <c r="AE3" s="635"/>
      <c r="AF3" s="635"/>
      <c r="AG3" s="635"/>
      <c r="AH3" s="635"/>
      <c r="AI3" s="635"/>
    </row>
    <row r="4" spans="1:36" ht="48" customHeight="1" x14ac:dyDescent="0.25">
      <c r="A4" s="533" t="s">
        <v>53</v>
      </c>
      <c r="B4" s="533" t="s">
        <v>60</v>
      </c>
      <c r="C4" s="535" t="s">
        <v>54</v>
      </c>
      <c r="D4" s="629" t="s">
        <v>55</v>
      </c>
      <c r="E4" s="630"/>
      <c r="F4" s="629" t="s">
        <v>56</v>
      </c>
      <c r="G4" s="630"/>
      <c r="H4" s="629" t="s">
        <v>62</v>
      </c>
      <c r="I4" s="630"/>
      <c r="J4" s="629" t="s">
        <v>64</v>
      </c>
      <c r="K4" s="630"/>
      <c r="L4" s="629" t="s">
        <v>65</v>
      </c>
      <c r="M4" s="630"/>
      <c r="N4" s="629" t="s">
        <v>66</v>
      </c>
      <c r="O4" s="630"/>
      <c r="P4" s="629" t="s">
        <v>67</v>
      </c>
      <c r="Q4" s="630"/>
      <c r="R4" s="629" t="s">
        <v>93</v>
      </c>
      <c r="S4" s="630"/>
      <c r="T4" s="629" t="s">
        <v>176</v>
      </c>
      <c r="U4" s="630"/>
      <c r="V4" s="629" t="s">
        <v>94</v>
      </c>
      <c r="W4" s="630"/>
      <c r="X4" s="629" t="s">
        <v>177</v>
      </c>
      <c r="Y4" s="630"/>
      <c r="Z4" s="629" t="s">
        <v>95</v>
      </c>
      <c r="AA4" s="630"/>
      <c r="AB4" s="629" t="s">
        <v>203</v>
      </c>
      <c r="AC4" s="630"/>
      <c r="AD4" s="629" t="s">
        <v>178</v>
      </c>
      <c r="AE4" s="630"/>
      <c r="AF4" s="629" t="s">
        <v>179</v>
      </c>
      <c r="AG4" s="630"/>
      <c r="AH4" s="536"/>
      <c r="AI4" s="533" t="s">
        <v>180</v>
      </c>
    </row>
    <row r="5" spans="1:36" ht="72.75" customHeight="1" x14ac:dyDescent="0.25">
      <c r="A5" s="11" t="s">
        <v>1</v>
      </c>
      <c r="B5" s="107" t="s">
        <v>68</v>
      </c>
      <c r="C5" s="13" t="s">
        <v>69</v>
      </c>
      <c r="D5" s="631" t="s">
        <v>36</v>
      </c>
      <c r="E5" s="632"/>
      <c r="F5" s="631" t="s">
        <v>99</v>
      </c>
      <c r="G5" s="632"/>
      <c r="H5" s="631" t="s">
        <v>37</v>
      </c>
      <c r="I5" s="632"/>
      <c r="J5" s="631" t="s">
        <v>100</v>
      </c>
      <c r="K5" s="632"/>
      <c r="L5" s="631" t="s">
        <v>101</v>
      </c>
      <c r="M5" s="632"/>
      <c r="N5" s="631" t="s">
        <v>102</v>
      </c>
      <c r="O5" s="632"/>
      <c r="P5" s="631" t="s">
        <v>118</v>
      </c>
      <c r="Q5" s="632"/>
      <c r="R5" s="631" t="s">
        <v>119</v>
      </c>
      <c r="S5" s="632"/>
      <c r="T5" s="631" t="s">
        <v>42</v>
      </c>
      <c r="U5" s="632"/>
      <c r="V5" s="631" t="s">
        <v>43</v>
      </c>
      <c r="W5" s="632"/>
      <c r="X5" s="631" t="s">
        <v>103</v>
      </c>
      <c r="Y5" s="632"/>
      <c r="Z5" s="631" t="s">
        <v>104</v>
      </c>
      <c r="AA5" s="632"/>
      <c r="AB5" s="631" t="s">
        <v>204</v>
      </c>
      <c r="AC5" s="632"/>
      <c r="AD5" s="631" t="s">
        <v>83</v>
      </c>
      <c r="AE5" s="632"/>
      <c r="AF5" s="631" t="s">
        <v>105</v>
      </c>
      <c r="AG5" s="632"/>
      <c r="AH5" s="14" t="s">
        <v>106</v>
      </c>
      <c r="AI5" s="14" t="s">
        <v>106</v>
      </c>
    </row>
    <row r="6" spans="1:36" ht="43.5" customHeight="1" x14ac:dyDescent="0.25">
      <c r="A6" s="11" t="s">
        <v>3</v>
      </c>
      <c r="B6" s="12"/>
      <c r="C6" s="13" t="s">
        <v>201</v>
      </c>
      <c r="D6" s="15" t="s">
        <v>511</v>
      </c>
      <c r="E6" s="15" t="s">
        <v>502</v>
      </c>
      <c r="F6" s="15" t="s">
        <v>511</v>
      </c>
      <c r="G6" s="15" t="s">
        <v>502</v>
      </c>
      <c r="H6" s="15" t="s">
        <v>511</v>
      </c>
      <c r="I6" s="15" t="s">
        <v>502</v>
      </c>
      <c r="J6" s="15" t="s">
        <v>511</v>
      </c>
      <c r="K6" s="15" t="s">
        <v>502</v>
      </c>
      <c r="L6" s="15" t="s">
        <v>511</v>
      </c>
      <c r="M6" s="15" t="s">
        <v>502</v>
      </c>
      <c r="N6" s="15" t="s">
        <v>511</v>
      </c>
      <c r="O6" s="15" t="s">
        <v>502</v>
      </c>
      <c r="P6" s="15" t="s">
        <v>511</v>
      </c>
      <c r="Q6" s="15" t="s">
        <v>502</v>
      </c>
      <c r="R6" s="15" t="s">
        <v>511</v>
      </c>
      <c r="S6" s="15" t="s">
        <v>502</v>
      </c>
      <c r="T6" s="15" t="s">
        <v>511</v>
      </c>
      <c r="U6" s="15" t="s">
        <v>502</v>
      </c>
      <c r="V6" s="15" t="s">
        <v>511</v>
      </c>
      <c r="W6" s="15" t="s">
        <v>502</v>
      </c>
      <c r="X6" s="15" t="s">
        <v>511</v>
      </c>
      <c r="Y6" s="15" t="s">
        <v>502</v>
      </c>
      <c r="Z6" s="15" t="s">
        <v>511</v>
      </c>
      <c r="AA6" s="15" t="s">
        <v>502</v>
      </c>
      <c r="AB6" s="15" t="s">
        <v>511</v>
      </c>
      <c r="AC6" s="15" t="s">
        <v>502</v>
      </c>
      <c r="AD6" s="15" t="s">
        <v>511</v>
      </c>
      <c r="AE6" s="15" t="s">
        <v>502</v>
      </c>
      <c r="AF6" s="15" t="s">
        <v>511</v>
      </c>
      <c r="AG6" s="15" t="s">
        <v>502</v>
      </c>
      <c r="AH6" s="15" t="s">
        <v>512</v>
      </c>
      <c r="AI6" s="15" t="s">
        <v>502</v>
      </c>
    </row>
    <row r="7" spans="1:36" x14ac:dyDescent="0.25">
      <c r="A7" s="11" t="s">
        <v>4</v>
      </c>
      <c r="B7" s="5" t="s">
        <v>76</v>
      </c>
      <c r="C7" s="6" t="s">
        <v>184</v>
      </c>
      <c r="D7" s="88">
        <v>19948720</v>
      </c>
      <c r="E7" s="115">
        <v>22357883</v>
      </c>
      <c r="F7" s="88">
        <v>2424597</v>
      </c>
      <c r="G7" s="88">
        <v>2424597</v>
      </c>
      <c r="H7" s="88">
        <v>20949085</v>
      </c>
      <c r="I7" s="88">
        <v>20449085</v>
      </c>
      <c r="J7" s="88"/>
      <c r="K7" s="88"/>
      <c r="L7" s="88"/>
      <c r="M7" s="88"/>
      <c r="N7" s="88"/>
      <c r="O7" s="88"/>
      <c r="P7" s="88"/>
      <c r="Q7" s="88"/>
      <c r="R7" s="88"/>
      <c r="S7" s="88"/>
      <c r="T7" s="88">
        <v>250190</v>
      </c>
      <c r="U7" s="88">
        <v>1520190</v>
      </c>
      <c r="V7" s="88"/>
      <c r="W7" s="88"/>
      <c r="X7" s="88"/>
      <c r="Y7" s="88"/>
      <c r="Z7" s="88"/>
      <c r="AA7" s="88"/>
      <c r="AB7" s="88"/>
      <c r="AC7" s="88"/>
      <c r="AD7" s="7">
        <f t="shared" ref="AD7:AD42" si="0">D7+F7+H7+J7+L7+N7+P7+R7+T7+V7+X7+Z7+AB7</f>
        <v>43572592</v>
      </c>
      <c r="AE7" s="7">
        <f t="shared" ref="AE7:AE42" si="1">E7+G7+I7+K7+M7+O7+Q7+S7+U7+W7+Y7+AA7+AC7</f>
        <v>46751755</v>
      </c>
      <c r="AF7" s="8"/>
      <c r="AG7" s="8"/>
      <c r="AH7" s="8">
        <f>AD7+AF7</f>
        <v>43572592</v>
      </c>
      <c r="AI7" s="133">
        <f>AE7+AG7</f>
        <v>46751755</v>
      </c>
      <c r="AJ7" s="21"/>
    </row>
    <row r="8" spans="1:36" x14ac:dyDescent="0.25">
      <c r="A8" s="11" t="s">
        <v>15</v>
      </c>
      <c r="B8" s="5" t="s">
        <v>76</v>
      </c>
      <c r="C8" s="6" t="s">
        <v>205</v>
      </c>
      <c r="D8" s="88"/>
      <c r="E8" s="115"/>
      <c r="F8" s="88"/>
      <c r="G8" s="88"/>
      <c r="H8" s="88">
        <v>1515070</v>
      </c>
      <c r="I8" s="88">
        <f>H8</f>
        <v>1515070</v>
      </c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7">
        <f t="shared" si="0"/>
        <v>1515070</v>
      </c>
      <c r="AE8" s="7">
        <f t="shared" si="1"/>
        <v>1515070</v>
      </c>
      <c r="AF8" s="8"/>
      <c r="AG8" s="8"/>
      <c r="AH8" s="8">
        <f t="shared" ref="AH8:AH42" si="2">AD8+AF8</f>
        <v>1515070</v>
      </c>
      <c r="AI8" s="133">
        <f t="shared" ref="AI8:AI42" si="3">AE8+AG8</f>
        <v>1515070</v>
      </c>
      <c r="AJ8" s="21"/>
    </row>
    <row r="9" spans="1:36" x14ac:dyDescent="0.25">
      <c r="A9" s="11" t="s">
        <v>17</v>
      </c>
      <c r="B9" s="5" t="s">
        <v>76</v>
      </c>
      <c r="C9" s="6" t="s">
        <v>185</v>
      </c>
      <c r="D9" s="89">
        <v>110000</v>
      </c>
      <c r="E9" s="116">
        <f>D9</f>
        <v>110000</v>
      </c>
      <c r="F9" s="89"/>
      <c r="G9" s="89"/>
      <c r="H9" s="92">
        <v>14444349</v>
      </c>
      <c r="I9" s="92">
        <v>14629941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92"/>
      <c r="Y9" s="92"/>
      <c r="Z9" s="89"/>
      <c r="AA9" s="89"/>
      <c r="AB9" s="89"/>
      <c r="AC9" s="89"/>
      <c r="AD9" s="7">
        <f t="shared" si="0"/>
        <v>14554349</v>
      </c>
      <c r="AE9" s="7">
        <f t="shared" si="1"/>
        <v>14739941</v>
      </c>
      <c r="AF9" s="8"/>
      <c r="AG9" s="8"/>
      <c r="AH9" s="8">
        <f t="shared" si="2"/>
        <v>14554349</v>
      </c>
      <c r="AI9" s="133">
        <f t="shared" si="3"/>
        <v>14739941</v>
      </c>
      <c r="AJ9" s="21"/>
    </row>
    <row r="10" spans="1:36" x14ac:dyDescent="0.25">
      <c r="A10" s="11" t="s">
        <v>18</v>
      </c>
      <c r="B10" s="5" t="s">
        <v>76</v>
      </c>
      <c r="C10" s="6" t="s">
        <v>215</v>
      </c>
      <c r="D10" s="89"/>
      <c r="E10" s="116"/>
      <c r="F10" s="89"/>
      <c r="G10" s="89"/>
      <c r="H10" s="92"/>
      <c r="I10" s="92"/>
      <c r="J10" s="89"/>
      <c r="K10" s="89"/>
      <c r="L10" s="89"/>
      <c r="M10" s="89"/>
      <c r="N10" s="89"/>
      <c r="O10" s="89">
        <v>7619425</v>
      </c>
      <c r="P10" s="89"/>
      <c r="Q10" s="89"/>
      <c r="R10" s="89"/>
      <c r="S10" s="89">
        <v>5730105</v>
      </c>
      <c r="T10" s="89"/>
      <c r="U10" s="89"/>
      <c r="V10" s="89"/>
      <c r="W10" s="89"/>
      <c r="X10" s="92"/>
      <c r="Y10" s="92"/>
      <c r="Z10" s="89">
        <v>25341976</v>
      </c>
      <c r="AA10" s="89">
        <v>25692813</v>
      </c>
      <c r="AB10" s="89"/>
      <c r="AC10" s="89"/>
      <c r="AD10" s="7">
        <f t="shared" si="0"/>
        <v>25341976</v>
      </c>
      <c r="AE10" s="7">
        <f t="shared" si="1"/>
        <v>39042343</v>
      </c>
      <c r="AF10" s="8"/>
      <c r="AG10" s="8"/>
      <c r="AH10" s="8">
        <f t="shared" si="2"/>
        <v>25341976</v>
      </c>
      <c r="AI10" s="133">
        <f t="shared" si="3"/>
        <v>39042343</v>
      </c>
      <c r="AJ10" s="21"/>
    </row>
    <row r="11" spans="1:36" x14ac:dyDescent="0.25">
      <c r="A11" s="11" t="s">
        <v>20</v>
      </c>
      <c r="B11" s="5" t="s">
        <v>76</v>
      </c>
      <c r="C11" s="6" t="s">
        <v>186</v>
      </c>
      <c r="D11" s="89"/>
      <c r="E11" s="116"/>
      <c r="F11" s="89"/>
      <c r="G11" s="89"/>
      <c r="H11" s="92"/>
      <c r="I11" s="92"/>
      <c r="J11" s="89"/>
      <c r="K11" s="89"/>
      <c r="L11" s="89"/>
      <c r="M11" s="89"/>
      <c r="N11" s="89">
        <v>7767900</v>
      </c>
      <c r="O11" s="89">
        <f>N11</f>
        <v>7767900</v>
      </c>
      <c r="P11" s="89"/>
      <c r="Q11" s="89"/>
      <c r="R11" s="89"/>
      <c r="S11" s="89"/>
      <c r="T11" s="89"/>
      <c r="U11" s="89"/>
      <c r="V11" s="89"/>
      <c r="W11" s="89"/>
      <c r="X11" s="92"/>
      <c r="Y11" s="92"/>
      <c r="Z11" s="89"/>
      <c r="AA11" s="89"/>
      <c r="AB11" s="89"/>
      <c r="AC11" s="89"/>
      <c r="AD11" s="7">
        <f t="shared" si="0"/>
        <v>7767900</v>
      </c>
      <c r="AE11" s="7">
        <f t="shared" si="1"/>
        <v>7767900</v>
      </c>
      <c r="AF11" s="66">
        <f ca="1">'2.melléklet.Önkormányzat.és int'!AA44</f>
        <v>562457489</v>
      </c>
      <c r="AG11" s="598">
        <v>586607200</v>
      </c>
      <c r="AH11" s="8">
        <f t="shared" ca="1" si="2"/>
        <v>570225389</v>
      </c>
      <c r="AI11" s="133">
        <f t="shared" si="3"/>
        <v>594375100</v>
      </c>
      <c r="AJ11" s="21"/>
    </row>
    <row r="12" spans="1:36" x14ac:dyDescent="0.25">
      <c r="A12" s="11" t="s">
        <v>21</v>
      </c>
      <c r="B12" s="5" t="s">
        <v>77</v>
      </c>
      <c r="C12" s="6" t="s">
        <v>187</v>
      </c>
      <c r="D12" s="89"/>
      <c r="E12" s="116"/>
      <c r="F12" s="89"/>
      <c r="G12" s="89"/>
      <c r="H12" s="92"/>
      <c r="I12" s="92"/>
      <c r="J12" s="89"/>
      <c r="K12" s="89"/>
      <c r="L12" s="89">
        <v>3300000</v>
      </c>
      <c r="M12" s="89">
        <v>3300000</v>
      </c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92"/>
      <c r="Y12" s="92"/>
      <c r="Z12" s="89"/>
      <c r="AA12" s="89"/>
      <c r="AB12" s="89"/>
      <c r="AC12" s="89"/>
      <c r="AD12" s="7">
        <f t="shared" si="0"/>
        <v>3300000</v>
      </c>
      <c r="AE12" s="7">
        <f t="shared" si="1"/>
        <v>3300000</v>
      </c>
      <c r="AF12" s="8"/>
      <c r="AG12" s="8"/>
      <c r="AH12" s="8">
        <f t="shared" si="2"/>
        <v>3300000</v>
      </c>
      <c r="AI12" s="133">
        <f t="shared" si="3"/>
        <v>3300000</v>
      </c>
      <c r="AJ12" s="21"/>
    </row>
    <row r="13" spans="1:36" ht="20.25" customHeight="1" x14ac:dyDescent="0.25">
      <c r="A13" s="11" t="s">
        <v>22</v>
      </c>
      <c r="B13" s="5" t="s">
        <v>76</v>
      </c>
      <c r="C13" s="37" t="s">
        <v>188</v>
      </c>
      <c r="D13" s="89"/>
      <c r="E13" s="116"/>
      <c r="F13" s="89"/>
      <c r="G13" s="89"/>
      <c r="H13" s="92"/>
      <c r="I13" s="92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92"/>
      <c r="Y13" s="92"/>
      <c r="Z13" s="89"/>
      <c r="AA13" s="89"/>
      <c r="AB13" s="89"/>
      <c r="AC13" s="89"/>
      <c r="AD13" s="7">
        <f t="shared" si="0"/>
        <v>0</v>
      </c>
      <c r="AE13" s="7">
        <f t="shared" si="1"/>
        <v>0</v>
      </c>
      <c r="AF13" s="8"/>
      <c r="AG13" s="8"/>
      <c r="AH13" s="8">
        <f t="shared" si="2"/>
        <v>0</v>
      </c>
      <c r="AI13" s="133">
        <f t="shared" si="3"/>
        <v>0</v>
      </c>
      <c r="AJ13" s="21"/>
    </row>
    <row r="14" spans="1:36" x14ac:dyDescent="0.25">
      <c r="A14" s="11" t="s">
        <v>25</v>
      </c>
      <c r="B14" s="5" t="s">
        <v>76</v>
      </c>
      <c r="C14" s="6" t="s">
        <v>189</v>
      </c>
      <c r="D14" s="89">
        <v>86315000</v>
      </c>
      <c r="E14" s="116">
        <v>87259430</v>
      </c>
      <c r="F14" s="89">
        <v>5610475</v>
      </c>
      <c r="G14" s="89">
        <f>F14</f>
        <v>5610475</v>
      </c>
      <c r="H14" s="92">
        <v>5183608</v>
      </c>
      <c r="I14" s="92">
        <f>H14</f>
        <v>5183608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92"/>
      <c r="Y14" s="92"/>
      <c r="Z14" s="89"/>
      <c r="AA14" s="89"/>
      <c r="AB14" s="89"/>
      <c r="AC14" s="89"/>
      <c r="AD14" s="7">
        <f t="shared" si="0"/>
        <v>97109083</v>
      </c>
      <c r="AE14" s="7">
        <f t="shared" si="1"/>
        <v>98053513</v>
      </c>
      <c r="AF14" s="8"/>
      <c r="AG14" s="8"/>
      <c r="AH14" s="8">
        <f t="shared" si="2"/>
        <v>97109083</v>
      </c>
      <c r="AI14" s="133">
        <f t="shared" si="3"/>
        <v>98053513</v>
      </c>
      <c r="AJ14" s="21"/>
    </row>
    <row r="15" spans="1:36" x14ac:dyDescent="0.25">
      <c r="A15" s="11" t="s">
        <v>29</v>
      </c>
      <c r="B15" s="5" t="s">
        <v>77</v>
      </c>
      <c r="C15" s="6" t="s">
        <v>206</v>
      </c>
      <c r="D15" s="89"/>
      <c r="E15" s="116"/>
      <c r="F15" s="89"/>
      <c r="G15" s="89"/>
      <c r="H15" s="92">
        <v>11451120</v>
      </c>
      <c r="I15" s="92">
        <v>11451120</v>
      </c>
      <c r="J15" s="89"/>
      <c r="K15" s="89"/>
      <c r="L15" s="89"/>
      <c r="M15" s="89"/>
      <c r="N15" s="89"/>
      <c r="O15" s="89"/>
      <c r="P15" s="89"/>
      <c r="Q15" s="89"/>
      <c r="R15" s="89"/>
      <c r="S15" s="89"/>
      <c r="T15" s="89"/>
      <c r="U15" s="89"/>
      <c r="V15" s="89"/>
      <c r="W15" s="89"/>
      <c r="X15" s="92"/>
      <c r="Y15" s="92"/>
      <c r="Z15" s="89"/>
      <c r="AA15" s="89"/>
      <c r="AB15" s="89"/>
      <c r="AC15" s="89"/>
      <c r="AD15" s="7">
        <f t="shared" si="0"/>
        <v>11451120</v>
      </c>
      <c r="AE15" s="7">
        <f t="shared" si="1"/>
        <v>11451120</v>
      </c>
      <c r="AF15" s="8"/>
      <c r="AG15" s="8"/>
      <c r="AH15" s="8">
        <f t="shared" si="2"/>
        <v>11451120</v>
      </c>
      <c r="AI15" s="133">
        <f t="shared" si="3"/>
        <v>11451120</v>
      </c>
      <c r="AJ15" s="21"/>
    </row>
    <row r="16" spans="1:36" x14ac:dyDescent="0.25">
      <c r="A16" s="11" t="s">
        <v>57</v>
      </c>
      <c r="B16" s="5" t="s">
        <v>76</v>
      </c>
      <c r="C16" s="6" t="s">
        <v>234</v>
      </c>
      <c r="D16" s="89">
        <v>800000</v>
      </c>
      <c r="E16" s="116">
        <f>D16</f>
        <v>800000</v>
      </c>
      <c r="F16" s="89">
        <v>104000</v>
      </c>
      <c r="G16" s="89">
        <f>F16</f>
        <v>104000</v>
      </c>
      <c r="H16" s="92">
        <f>4443672+31343360</f>
        <v>35787032</v>
      </c>
      <c r="I16" s="92">
        <f>H16</f>
        <v>35787032</v>
      </c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>
        <v>116086518</v>
      </c>
      <c r="U16" s="89">
        <f>T16</f>
        <v>116086518</v>
      </c>
      <c r="V16" s="89"/>
      <c r="W16" s="89"/>
      <c r="X16" s="92"/>
      <c r="Y16" s="92"/>
      <c r="Z16" s="89"/>
      <c r="AA16" s="89"/>
      <c r="AB16" s="89"/>
      <c r="AC16" s="89"/>
      <c r="AD16" s="7">
        <f t="shared" si="0"/>
        <v>152777550</v>
      </c>
      <c r="AE16" s="7">
        <f t="shared" si="1"/>
        <v>152777550</v>
      </c>
      <c r="AF16" s="8"/>
      <c r="AG16" s="8"/>
      <c r="AH16" s="8">
        <f t="shared" si="2"/>
        <v>152777550</v>
      </c>
      <c r="AI16" s="133">
        <f t="shared" si="3"/>
        <v>152777550</v>
      </c>
      <c r="AJ16" s="21"/>
    </row>
    <row r="17" spans="1:36" x14ac:dyDescent="0.25">
      <c r="A17" s="11" t="s">
        <v>33</v>
      </c>
      <c r="B17" s="5" t="s">
        <v>77</v>
      </c>
      <c r="C17" s="37" t="s">
        <v>466</v>
      </c>
      <c r="D17" s="89"/>
      <c r="E17" s="116"/>
      <c r="F17" s="89"/>
      <c r="G17" s="89"/>
      <c r="H17" s="92">
        <v>1815992</v>
      </c>
      <c r="I17" s="92">
        <f>H17</f>
        <v>1815992</v>
      </c>
      <c r="J17" s="89"/>
      <c r="K17" s="89"/>
      <c r="L17" s="89"/>
      <c r="M17" s="89"/>
      <c r="N17" s="89"/>
      <c r="O17" s="89"/>
      <c r="P17" s="89"/>
      <c r="Q17" s="89"/>
      <c r="R17" s="89"/>
      <c r="S17" s="89"/>
      <c r="T17" s="89"/>
      <c r="U17" s="89"/>
      <c r="V17" s="89"/>
      <c r="W17" s="89"/>
      <c r="X17" s="92"/>
      <c r="Y17" s="92"/>
      <c r="Z17" s="89"/>
      <c r="AA17" s="89"/>
      <c r="AB17" s="89"/>
      <c r="AC17" s="89"/>
      <c r="AD17" s="7">
        <f t="shared" si="0"/>
        <v>1815992</v>
      </c>
      <c r="AE17" s="7">
        <f t="shared" si="1"/>
        <v>1815992</v>
      </c>
      <c r="AF17" s="8"/>
      <c r="AG17" s="8"/>
      <c r="AH17" s="8">
        <f t="shared" si="2"/>
        <v>1815992</v>
      </c>
      <c r="AI17" s="133">
        <f t="shared" si="3"/>
        <v>1815992</v>
      </c>
      <c r="AJ17" s="21"/>
    </row>
    <row r="18" spans="1:36" x14ac:dyDescent="0.25">
      <c r="A18" s="11" t="s">
        <v>126</v>
      </c>
      <c r="B18" s="5" t="s">
        <v>76</v>
      </c>
      <c r="C18" s="37" t="s">
        <v>541</v>
      </c>
      <c r="D18" s="89"/>
      <c r="E18" s="116"/>
      <c r="F18" s="89"/>
      <c r="G18" s="89"/>
      <c r="H18" s="92">
        <v>30000</v>
      </c>
      <c r="I18" s="92">
        <f>H18</f>
        <v>30000</v>
      </c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92"/>
      <c r="Y18" s="92"/>
      <c r="Z18" s="89"/>
      <c r="AA18" s="89"/>
      <c r="AB18" s="89"/>
      <c r="AC18" s="89"/>
      <c r="AD18" s="7">
        <f t="shared" si="0"/>
        <v>30000</v>
      </c>
      <c r="AE18" s="7">
        <f t="shared" si="1"/>
        <v>30000</v>
      </c>
      <c r="AF18" s="8"/>
      <c r="AG18" s="8"/>
      <c r="AH18" s="8">
        <f t="shared" si="2"/>
        <v>30000</v>
      </c>
      <c r="AI18" s="133">
        <f t="shared" si="3"/>
        <v>30000</v>
      </c>
      <c r="AJ18" s="21"/>
    </row>
    <row r="19" spans="1:36" ht="25.5" x14ac:dyDescent="0.25">
      <c r="A19" s="11" t="s">
        <v>127</v>
      </c>
      <c r="B19" s="5" t="s">
        <v>76</v>
      </c>
      <c r="C19" s="37" t="s">
        <v>190</v>
      </c>
      <c r="D19" s="89"/>
      <c r="E19" s="116"/>
      <c r="F19" s="89"/>
      <c r="G19" s="89"/>
      <c r="H19" s="92"/>
      <c r="I19" s="92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>
        <v>1935000000</v>
      </c>
      <c r="W19" s="89">
        <v>1935000000</v>
      </c>
      <c r="X19" s="92"/>
      <c r="Y19" s="92"/>
      <c r="Z19" s="89"/>
      <c r="AA19" s="89"/>
      <c r="AB19" s="89"/>
      <c r="AC19" s="89"/>
      <c r="AD19" s="7">
        <f t="shared" si="0"/>
        <v>1935000000</v>
      </c>
      <c r="AE19" s="7">
        <f t="shared" si="1"/>
        <v>1935000000</v>
      </c>
      <c r="AF19" s="8"/>
      <c r="AG19" s="8"/>
      <c r="AH19" s="8">
        <f t="shared" si="2"/>
        <v>1935000000</v>
      </c>
      <c r="AI19" s="133">
        <f t="shared" si="3"/>
        <v>1935000000</v>
      </c>
      <c r="AJ19" s="21"/>
    </row>
    <row r="20" spans="1:36" x14ac:dyDescent="0.25">
      <c r="A20" s="11" t="s">
        <v>129</v>
      </c>
      <c r="B20" s="5" t="s">
        <v>77</v>
      </c>
      <c r="C20" s="37" t="s">
        <v>467</v>
      </c>
      <c r="D20" s="89"/>
      <c r="E20" s="116"/>
      <c r="F20" s="89"/>
      <c r="G20" s="89"/>
      <c r="H20" s="92"/>
      <c r="I20" s="92"/>
      <c r="J20" s="89"/>
      <c r="K20" s="89"/>
      <c r="L20" s="89"/>
      <c r="M20" s="89"/>
      <c r="N20" s="89"/>
      <c r="O20" s="89"/>
      <c r="P20" s="89"/>
      <c r="Q20" s="89"/>
      <c r="R20" s="89"/>
      <c r="S20" s="89">
        <v>298450</v>
      </c>
      <c r="T20" s="89"/>
      <c r="U20" s="89"/>
      <c r="V20" s="89">
        <v>20653836</v>
      </c>
      <c r="W20" s="89">
        <f>V20</f>
        <v>20653836</v>
      </c>
      <c r="X20" s="92"/>
      <c r="Y20" s="92"/>
      <c r="Z20" s="89"/>
      <c r="AA20" s="89"/>
      <c r="AB20" s="89"/>
      <c r="AC20" s="89"/>
      <c r="AD20" s="7">
        <f>D20+F20+H20+J20+L20+N20+P20+R20+T20+V20+X20+Z20+AB20</f>
        <v>20653836</v>
      </c>
      <c r="AE20" s="7">
        <f t="shared" si="1"/>
        <v>20952286</v>
      </c>
      <c r="AF20" s="8"/>
      <c r="AG20" s="8"/>
      <c r="AH20" s="8">
        <f t="shared" si="2"/>
        <v>20653836</v>
      </c>
      <c r="AI20" s="133">
        <f t="shared" si="3"/>
        <v>20952286</v>
      </c>
      <c r="AJ20" s="21"/>
    </row>
    <row r="21" spans="1:36" x14ac:dyDescent="0.25">
      <c r="A21" s="11"/>
      <c r="B21" s="5" t="s">
        <v>76</v>
      </c>
      <c r="C21" s="37" t="s">
        <v>235</v>
      </c>
      <c r="D21" s="89"/>
      <c r="E21" s="116"/>
      <c r="F21" s="89"/>
      <c r="G21" s="89"/>
      <c r="H21" s="92">
        <v>932005</v>
      </c>
      <c r="I21" s="92">
        <f>H21</f>
        <v>932005</v>
      </c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92"/>
      <c r="Y21" s="92"/>
      <c r="Z21" s="89"/>
      <c r="AA21" s="89"/>
      <c r="AB21" s="89"/>
      <c r="AC21" s="89"/>
      <c r="AD21" s="7">
        <f t="shared" si="0"/>
        <v>932005</v>
      </c>
      <c r="AE21" s="7">
        <f t="shared" si="1"/>
        <v>932005</v>
      </c>
      <c r="AF21" s="8"/>
      <c r="AG21" s="8"/>
      <c r="AH21" s="8">
        <f t="shared" si="2"/>
        <v>932005</v>
      </c>
      <c r="AI21" s="133">
        <f t="shared" si="3"/>
        <v>932005</v>
      </c>
      <c r="AJ21" s="21"/>
    </row>
    <row r="22" spans="1:36" x14ac:dyDescent="0.25">
      <c r="A22" s="11" t="s">
        <v>136</v>
      </c>
      <c r="B22" s="5" t="s">
        <v>76</v>
      </c>
      <c r="C22" s="37" t="s">
        <v>191</v>
      </c>
      <c r="D22" s="89"/>
      <c r="E22" s="116"/>
      <c r="F22" s="89"/>
      <c r="G22" s="89"/>
      <c r="H22" s="92">
        <v>30933902</v>
      </c>
      <c r="I22" s="92">
        <f>H22</f>
        <v>30933902</v>
      </c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92"/>
      <c r="Y22" s="92"/>
      <c r="Z22" s="89"/>
      <c r="AA22" s="89"/>
      <c r="AB22" s="89"/>
      <c r="AC22" s="89"/>
      <c r="AD22" s="7">
        <f t="shared" si="0"/>
        <v>30933902</v>
      </c>
      <c r="AE22" s="7">
        <f t="shared" si="1"/>
        <v>30933902</v>
      </c>
      <c r="AF22" s="8"/>
      <c r="AG22" s="8"/>
      <c r="AH22" s="8">
        <f t="shared" si="2"/>
        <v>30933902</v>
      </c>
      <c r="AI22" s="133">
        <f t="shared" si="3"/>
        <v>30933902</v>
      </c>
      <c r="AJ22" s="21"/>
    </row>
    <row r="23" spans="1:36" x14ac:dyDescent="0.25">
      <c r="A23" s="11" t="s">
        <v>137</v>
      </c>
      <c r="B23" s="5" t="s">
        <v>77</v>
      </c>
      <c r="C23" s="37" t="s">
        <v>207</v>
      </c>
      <c r="D23" s="89"/>
      <c r="E23" s="116"/>
      <c r="F23" s="89"/>
      <c r="G23" s="89"/>
      <c r="H23" s="92">
        <v>2718143</v>
      </c>
      <c r="I23" s="92">
        <f>H23</f>
        <v>2718143</v>
      </c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92"/>
      <c r="Y23" s="92"/>
      <c r="Z23" s="89"/>
      <c r="AA23" s="89"/>
      <c r="AB23" s="89"/>
      <c r="AC23" s="89"/>
      <c r="AD23" s="7">
        <f t="shared" si="0"/>
        <v>2718143</v>
      </c>
      <c r="AE23" s="7">
        <f t="shared" si="1"/>
        <v>2718143</v>
      </c>
      <c r="AF23" s="8"/>
      <c r="AG23" s="8"/>
      <c r="AH23" s="8">
        <f t="shared" si="2"/>
        <v>2718143</v>
      </c>
      <c r="AI23" s="133">
        <f t="shared" si="3"/>
        <v>2718143</v>
      </c>
      <c r="AJ23" s="21"/>
    </row>
    <row r="24" spans="1:36" ht="21.75" customHeight="1" x14ac:dyDescent="0.25">
      <c r="A24" s="11" t="s">
        <v>138</v>
      </c>
      <c r="B24" s="5" t="s">
        <v>76</v>
      </c>
      <c r="C24" s="37" t="s">
        <v>192</v>
      </c>
      <c r="D24" s="89">
        <v>9250000</v>
      </c>
      <c r="E24" s="116">
        <v>9926386</v>
      </c>
      <c r="F24" s="89">
        <v>1202500</v>
      </c>
      <c r="G24" s="89">
        <v>1047619</v>
      </c>
      <c r="H24" s="92">
        <v>47108682</v>
      </c>
      <c r="I24" s="83">
        <v>52530267</v>
      </c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>
        <v>200000</v>
      </c>
      <c r="V24" s="89">
        <v>11773671</v>
      </c>
      <c r="W24" s="89">
        <f>V24</f>
        <v>11773671</v>
      </c>
      <c r="X24" s="92">
        <v>164068212</v>
      </c>
      <c r="Y24" s="92">
        <v>719705641</v>
      </c>
      <c r="Z24" s="89"/>
      <c r="AA24" s="89"/>
      <c r="AB24" s="89">
        <v>2400000</v>
      </c>
      <c r="AC24" s="89">
        <f>AB24</f>
        <v>2400000</v>
      </c>
      <c r="AD24" s="7">
        <f t="shared" si="0"/>
        <v>235803065</v>
      </c>
      <c r="AE24" s="7">
        <f t="shared" si="1"/>
        <v>797583584</v>
      </c>
      <c r="AF24" s="8"/>
      <c r="AG24" s="8"/>
      <c r="AH24" s="8">
        <f t="shared" si="2"/>
        <v>235803065</v>
      </c>
      <c r="AI24" s="133">
        <f t="shared" si="3"/>
        <v>797583584</v>
      </c>
      <c r="AJ24" s="21"/>
    </row>
    <row r="25" spans="1:36" x14ac:dyDescent="0.25">
      <c r="A25" s="11" t="s">
        <v>140</v>
      </c>
      <c r="B25" s="5" t="s">
        <v>76</v>
      </c>
      <c r="C25" s="6" t="s">
        <v>193</v>
      </c>
      <c r="D25" s="89"/>
      <c r="E25" s="116"/>
      <c r="F25" s="89"/>
      <c r="G25" s="89"/>
      <c r="H25" s="92">
        <v>4782208</v>
      </c>
      <c r="I25" s="92">
        <v>6482708</v>
      </c>
      <c r="J25" s="92"/>
      <c r="K25" s="92"/>
      <c r="L25" s="92"/>
      <c r="M25" s="92"/>
      <c r="N25" s="92"/>
      <c r="O25" s="92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7">
        <f t="shared" si="0"/>
        <v>4782208</v>
      </c>
      <c r="AE25" s="7">
        <f t="shared" si="1"/>
        <v>6482708</v>
      </c>
      <c r="AF25" s="8"/>
      <c r="AG25" s="8"/>
      <c r="AH25" s="8">
        <f t="shared" si="2"/>
        <v>4782208</v>
      </c>
      <c r="AI25" s="133">
        <f t="shared" si="3"/>
        <v>6482708</v>
      </c>
      <c r="AJ25" s="21"/>
    </row>
    <row r="26" spans="1:36" x14ac:dyDescent="0.25">
      <c r="A26" s="11" t="s">
        <v>141</v>
      </c>
      <c r="B26" s="5" t="s">
        <v>76</v>
      </c>
      <c r="C26" s="6" t="s">
        <v>208</v>
      </c>
      <c r="D26" s="89">
        <v>1908400</v>
      </c>
      <c r="E26" s="116">
        <f>D26</f>
        <v>1908400</v>
      </c>
      <c r="F26" s="89">
        <v>248092</v>
      </c>
      <c r="G26" s="89">
        <f>F26</f>
        <v>248092</v>
      </c>
      <c r="H26" s="92"/>
      <c r="I26" s="92"/>
      <c r="J26" s="92"/>
      <c r="K26" s="92"/>
      <c r="L26" s="92"/>
      <c r="M26" s="92"/>
      <c r="N26" s="92"/>
      <c r="O26" s="92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7">
        <f t="shared" si="0"/>
        <v>2156492</v>
      </c>
      <c r="AE26" s="7">
        <f t="shared" si="1"/>
        <v>2156492</v>
      </c>
      <c r="AF26" s="8"/>
      <c r="AG26" s="8"/>
      <c r="AH26" s="8">
        <f t="shared" si="2"/>
        <v>2156492</v>
      </c>
      <c r="AI26" s="133">
        <f t="shared" si="3"/>
        <v>2156492</v>
      </c>
      <c r="AJ26" s="21"/>
    </row>
    <row r="27" spans="1:36" x14ac:dyDescent="0.25">
      <c r="A27" s="11" t="s">
        <v>142</v>
      </c>
      <c r="B27" s="5" t="s">
        <v>76</v>
      </c>
      <c r="C27" s="6" t="s">
        <v>209</v>
      </c>
      <c r="D27" s="89">
        <v>8039192</v>
      </c>
      <c r="E27" s="116">
        <f>D27</f>
        <v>8039192</v>
      </c>
      <c r="F27" s="89">
        <v>1036432</v>
      </c>
      <c r="G27" s="89">
        <f>F27</f>
        <v>1036432</v>
      </c>
      <c r="H27" s="92">
        <v>2164838</v>
      </c>
      <c r="I27" s="92">
        <v>2234838</v>
      </c>
      <c r="J27" s="92"/>
      <c r="K27" s="92"/>
      <c r="L27" s="92"/>
      <c r="M27" s="92"/>
      <c r="N27" s="92"/>
      <c r="O27" s="92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7">
        <f t="shared" si="0"/>
        <v>11240462</v>
      </c>
      <c r="AE27" s="7">
        <f t="shared" si="1"/>
        <v>11310462</v>
      </c>
      <c r="AF27" s="8"/>
      <c r="AG27" s="8"/>
      <c r="AH27" s="8">
        <f t="shared" si="2"/>
        <v>11240462</v>
      </c>
      <c r="AI27" s="133">
        <f t="shared" si="3"/>
        <v>11310462</v>
      </c>
      <c r="AJ27" s="21"/>
    </row>
    <row r="28" spans="1:36" x14ac:dyDescent="0.25">
      <c r="A28" s="11" t="s">
        <v>143</v>
      </c>
      <c r="B28" s="5" t="s">
        <v>76</v>
      </c>
      <c r="C28" s="6" t="s">
        <v>210</v>
      </c>
      <c r="D28" s="89"/>
      <c r="E28" s="116">
        <v>30000</v>
      </c>
      <c r="F28" s="89"/>
      <c r="G28" s="89"/>
      <c r="H28" s="92"/>
      <c r="I28" s="92"/>
      <c r="J28" s="92"/>
      <c r="K28" s="92"/>
      <c r="L28" s="92">
        <v>220800</v>
      </c>
      <c r="M28" s="92">
        <v>220800</v>
      </c>
      <c r="N28" s="92"/>
      <c r="O28" s="92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7">
        <f t="shared" si="0"/>
        <v>220800</v>
      </c>
      <c r="AE28" s="7">
        <f t="shared" si="1"/>
        <v>250800</v>
      </c>
      <c r="AF28" s="8"/>
      <c r="AG28" s="8"/>
      <c r="AH28" s="8">
        <f t="shared" si="2"/>
        <v>220800</v>
      </c>
      <c r="AI28" s="133">
        <f t="shared" si="3"/>
        <v>250800</v>
      </c>
      <c r="AJ28" s="21"/>
    </row>
    <row r="29" spans="1:36" x14ac:dyDescent="0.25">
      <c r="A29" s="11" t="s">
        <v>144</v>
      </c>
      <c r="B29" s="5" t="s">
        <v>77</v>
      </c>
      <c r="C29" s="6" t="s">
        <v>211</v>
      </c>
      <c r="D29" s="89">
        <f>180000+240000</f>
        <v>420000</v>
      </c>
      <c r="E29" s="116">
        <v>420000</v>
      </c>
      <c r="F29" s="89"/>
      <c r="G29" s="89"/>
      <c r="H29" s="92">
        <v>382562</v>
      </c>
      <c r="I29" s="92">
        <v>464612</v>
      </c>
      <c r="J29" s="92"/>
      <c r="K29" s="92"/>
      <c r="L29" s="92"/>
      <c r="M29" s="92"/>
      <c r="N29" s="92"/>
      <c r="O29" s="92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7">
        <f t="shared" si="0"/>
        <v>802562</v>
      </c>
      <c r="AE29" s="7">
        <f t="shared" si="1"/>
        <v>884612</v>
      </c>
      <c r="AF29" s="8"/>
      <c r="AG29" s="8"/>
      <c r="AH29" s="8">
        <f t="shared" si="2"/>
        <v>802562</v>
      </c>
      <c r="AI29" s="133">
        <f t="shared" si="3"/>
        <v>884612</v>
      </c>
      <c r="AJ29" s="21"/>
    </row>
    <row r="30" spans="1:36" x14ac:dyDescent="0.25">
      <c r="A30" s="11"/>
      <c r="B30" s="5" t="s">
        <v>76</v>
      </c>
      <c r="C30" s="6" t="s">
        <v>542</v>
      </c>
      <c r="D30" s="89"/>
      <c r="E30" s="116"/>
      <c r="F30" s="89"/>
      <c r="G30" s="89"/>
      <c r="H30" s="92"/>
      <c r="I30" s="92"/>
      <c r="J30" s="92"/>
      <c r="K30" s="92"/>
      <c r="L30" s="92">
        <v>2099252</v>
      </c>
      <c r="M30" s="92">
        <f>L30</f>
        <v>2099252</v>
      </c>
      <c r="N30" s="92"/>
      <c r="O30" s="92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7">
        <f t="shared" si="0"/>
        <v>2099252</v>
      </c>
      <c r="AE30" s="7">
        <f t="shared" si="1"/>
        <v>2099252</v>
      </c>
      <c r="AF30" s="8"/>
      <c r="AG30" s="8"/>
      <c r="AH30" s="8">
        <f>AD30+AF30</f>
        <v>2099252</v>
      </c>
      <c r="AI30" s="133">
        <f t="shared" si="3"/>
        <v>2099252</v>
      </c>
      <c r="AJ30" s="21"/>
    </row>
    <row r="31" spans="1:36" x14ac:dyDescent="0.25">
      <c r="A31" s="11" t="s">
        <v>145</v>
      </c>
      <c r="B31" s="5" t="s">
        <v>76</v>
      </c>
      <c r="C31" s="6" t="s">
        <v>213</v>
      </c>
      <c r="D31" s="89"/>
      <c r="E31" s="116"/>
      <c r="F31" s="89"/>
      <c r="G31" s="89"/>
      <c r="H31" s="92"/>
      <c r="I31" s="92"/>
      <c r="J31" s="92"/>
      <c r="K31" s="92"/>
      <c r="L31" s="92">
        <v>22907369</v>
      </c>
      <c r="M31" s="92">
        <f>L31</f>
        <v>22907369</v>
      </c>
      <c r="N31" s="92"/>
      <c r="O31" s="92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7">
        <f t="shared" si="0"/>
        <v>22907369</v>
      </c>
      <c r="AE31" s="7">
        <f t="shared" si="1"/>
        <v>22907369</v>
      </c>
      <c r="AF31" s="8"/>
      <c r="AG31" s="8"/>
      <c r="AH31" s="8">
        <f t="shared" si="2"/>
        <v>22907369</v>
      </c>
      <c r="AI31" s="133">
        <f t="shared" si="3"/>
        <v>22907369</v>
      </c>
      <c r="AJ31" s="21"/>
    </row>
    <row r="32" spans="1:36" x14ac:dyDescent="0.25">
      <c r="A32" s="11" t="s">
        <v>146</v>
      </c>
      <c r="B32" s="5" t="s">
        <v>77</v>
      </c>
      <c r="C32" s="6" t="s">
        <v>212</v>
      </c>
      <c r="D32" s="89"/>
      <c r="E32" s="116"/>
      <c r="F32" s="89"/>
      <c r="G32" s="89"/>
      <c r="H32" s="92"/>
      <c r="I32" s="92"/>
      <c r="J32" s="92"/>
      <c r="K32" s="92"/>
      <c r="L32" s="92"/>
      <c r="M32" s="92"/>
      <c r="N32" s="92"/>
      <c r="O32" s="92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7">
        <f t="shared" si="0"/>
        <v>0</v>
      </c>
      <c r="AE32" s="7">
        <f t="shared" si="1"/>
        <v>0</v>
      </c>
      <c r="AF32" s="8"/>
      <c r="AG32" s="8"/>
      <c r="AH32" s="8">
        <f t="shared" si="2"/>
        <v>0</v>
      </c>
      <c r="AI32" s="133">
        <f t="shared" si="3"/>
        <v>0</v>
      </c>
      <c r="AJ32" s="21"/>
    </row>
    <row r="33" spans="1:36" x14ac:dyDescent="0.25">
      <c r="A33" s="11" t="s">
        <v>147</v>
      </c>
      <c r="B33" s="5" t="s">
        <v>76</v>
      </c>
      <c r="C33" s="6" t="s">
        <v>194</v>
      </c>
      <c r="D33" s="89"/>
      <c r="E33" s="116"/>
      <c r="F33" s="89"/>
      <c r="G33" s="89"/>
      <c r="H33" s="92"/>
      <c r="I33" s="92"/>
      <c r="J33" s="92"/>
      <c r="K33" s="92"/>
      <c r="L33" s="92"/>
      <c r="M33" s="92"/>
      <c r="N33" s="92"/>
      <c r="O33" s="92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7">
        <f t="shared" si="0"/>
        <v>0</v>
      </c>
      <c r="AE33" s="7">
        <f t="shared" si="1"/>
        <v>0</v>
      </c>
      <c r="AF33" s="8"/>
      <c r="AG33" s="8"/>
      <c r="AH33" s="8">
        <f t="shared" si="2"/>
        <v>0</v>
      </c>
      <c r="AI33" s="133">
        <f t="shared" si="3"/>
        <v>0</v>
      </c>
      <c r="AJ33" s="21"/>
    </row>
    <row r="34" spans="1:36" x14ac:dyDescent="0.25">
      <c r="A34" s="11" t="s">
        <v>148</v>
      </c>
      <c r="B34" s="5" t="s">
        <v>76</v>
      </c>
      <c r="C34" s="6" t="s">
        <v>195</v>
      </c>
      <c r="D34" s="89"/>
      <c r="E34" s="116"/>
      <c r="F34" s="89"/>
      <c r="G34" s="89"/>
      <c r="H34" s="92">
        <v>43782791</v>
      </c>
      <c r="I34" s="92">
        <f>H34</f>
        <v>43782791</v>
      </c>
      <c r="J34" s="92"/>
      <c r="K34" s="92"/>
      <c r="L34" s="92"/>
      <c r="M34" s="92"/>
      <c r="N34" s="92"/>
      <c r="O34" s="92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7">
        <f t="shared" si="0"/>
        <v>43782791</v>
      </c>
      <c r="AE34" s="7">
        <f t="shared" si="1"/>
        <v>43782791</v>
      </c>
      <c r="AF34" s="8"/>
      <c r="AG34" s="8"/>
      <c r="AH34" s="8">
        <f t="shared" si="2"/>
        <v>43782791</v>
      </c>
      <c r="AI34" s="133">
        <f t="shared" si="3"/>
        <v>43782791</v>
      </c>
      <c r="AJ34" s="21"/>
    </row>
    <row r="35" spans="1:36" x14ac:dyDescent="0.25">
      <c r="A35" s="11" t="s">
        <v>149</v>
      </c>
      <c r="B35" s="5" t="s">
        <v>76</v>
      </c>
      <c r="C35" s="6" t="s">
        <v>216</v>
      </c>
      <c r="D35" s="89"/>
      <c r="E35" s="116"/>
      <c r="F35" s="89"/>
      <c r="G35" s="89"/>
      <c r="H35" s="92">
        <v>527000</v>
      </c>
      <c r="I35" s="92">
        <f>H35</f>
        <v>527000</v>
      </c>
      <c r="J35" s="92"/>
      <c r="K35" s="92"/>
      <c r="L35" s="92"/>
      <c r="M35" s="92"/>
      <c r="N35" s="92"/>
      <c r="O35" s="92"/>
      <c r="P35" s="89"/>
      <c r="Q35" s="89"/>
      <c r="R35" s="89"/>
      <c r="S35" s="89"/>
      <c r="T35" s="89">
        <v>11858730</v>
      </c>
      <c r="U35" s="89">
        <f>T35</f>
        <v>11858730</v>
      </c>
      <c r="V35" s="89"/>
      <c r="W35" s="89"/>
      <c r="X35" s="89"/>
      <c r="Y35" s="89"/>
      <c r="Z35" s="89"/>
      <c r="AA35" s="89"/>
      <c r="AB35" s="89"/>
      <c r="AC35" s="89"/>
      <c r="AD35" s="7">
        <f t="shared" si="0"/>
        <v>12385730</v>
      </c>
      <c r="AE35" s="7">
        <f t="shared" si="1"/>
        <v>12385730</v>
      </c>
      <c r="AF35" s="8"/>
      <c r="AG35" s="8"/>
      <c r="AH35" s="8">
        <f t="shared" si="2"/>
        <v>12385730</v>
      </c>
      <c r="AI35" s="133">
        <f t="shared" si="3"/>
        <v>12385730</v>
      </c>
      <c r="AJ35" s="21"/>
    </row>
    <row r="36" spans="1:36" x14ac:dyDescent="0.25">
      <c r="A36" s="11" t="s">
        <v>150</v>
      </c>
      <c r="B36" s="5" t="s">
        <v>76</v>
      </c>
      <c r="C36" s="6" t="s">
        <v>196</v>
      </c>
      <c r="D36" s="89"/>
      <c r="E36" s="116"/>
      <c r="F36" s="89"/>
      <c r="G36" s="89"/>
      <c r="H36" s="92"/>
      <c r="I36" s="92"/>
      <c r="J36" s="92"/>
      <c r="K36" s="92"/>
      <c r="L36" s="92"/>
      <c r="M36" s="92"/>
      <c r="N36" s="92"/>
      <c r="O36" s="92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7">
        <f t="shared" si="0"/>
        <v>0</v>
      </c>
      <c r="AE36" s="7">
        <f t="shared" si="1"/>
        <v>0</v>
      </c>
      <c r="AF36" s="8"/>
      <c r="AG36" s="8"/>
      <c r="AH36" s="8">
        <f t="shared" si="2"/>
        <v>0</v>
      </c>
      <c r="AI36" s="133">
        <f t="shared" si="3"/>
        <v>0</v>
      </c>
      <c r="AJ36" s="21"/>
    </row>
    <row r="37" spans="1:36" x14ac:dyDescent="0.25">
      <c r="A37" s="11" t="s">
        <v>151</v>
      </c>
      <c r="B37" s="5" t="s">
        <v>76</v>
      </c>
      <c r="C37" s="6" t="s">
        <v>197</v>
      </c>
      <c r="D37" s="89"/>
      <c r="E37" s="116"/>
      <c r="F37" s="89"/>
      <c r="G37" s="89"/>
      <c r="H37" s="92">
        <v>454860</v>
      </c>
      <c r="I37" s="92">
        <f>H37</f>
        <v>454860</v>
      </c>
      <c r="J37" s="92"/>
      <c r="K37" s="92"/>
      <c r="L37" s="92"/>
      <c r="M37" s="92"/>
      <c r="N37" s="92"/>
      <c r="O37" s="92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7">
        <f t="shared" si="0"/>
        <v>454860</v>
      </c>
      <c r="AE37" s="7">
        <f t="shared" si="1"/>
        <v>454860</v>
      </c>
      <c r="AF37" s="8"/>
      <c r="AG37" s="8"/>
      <c r="AH37" s="8">
        <f t="shared" si="2"/>
        <v>454860</v>
      </c>
      <c r="AI37" s="133">
        <f t="shared" si="3"/>
        <v>454860</v>
      </c>
      <c r="AJ37" s="21"/>
    </row>
    <row r="38" spans="1:36" x14ac:dyDescent="0.25">
      <c r="A38" s="11" t="s">
        <v>152</v>
      </c>
      <c r="B38" s="5" t="s">
        <v>76</v>
      </c>
      <c r="C38" s="6" t="s">
        <v>198</v>
      </c>
      <c r="D38" s="89"/>
      <c r="E38" s="116"/>
      <c r="F38" s="89"/>
      <c r="G38" s="89"/>
      <c r="H38" s="92">
        <v>206047</v>
      </c>
      <c r="I38" s="92">
        <f>H38</f>
        <v>206047</v>
      </c>
      <c r="J38" s="92">
        <v>23567530</v>
      </c>
      <c r="K38" s="92">
        <f>J38</f>
        <v>23567530</v>
      </c>
      <c r="L38" s="92"/>
      <c r="M38" s="92"/>
      <c r="N38" s="92"/>
      <c r="O38" s="92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7">
        <f t="shared" si="0"/>
        <v>23773577</v>
      </c>
      <c r="AE38" s="7">
        <f t="shared" si="1"/>
        <v>23773577</v>
      </c>
      <c r="AF38" s="8"/>
      <c r="AG38" s="8"/>
      <c r="AH38" s="8">
        <f t="shared" si="2"/>
        <v>23773577</v>
      </c>
      <c r="AI38" s="133">
        <f t="shared" si="3"/>
        <v>23773577</v>
      </c>
      <c r="AJ38" s="21"/>
    </row>
    <row r="39" spans="1:36" x14ac:dyDescent="0.25">
      <c r="A39" s="11" t="s">
        <v>153</v>
      </c>
      <c r="B39" s="5" t="s">
        <v>76</v>
      </c>
      <c r="C39" s="6" t="s">
        <v>199</v>
      </c>
      <c r="D39" s="89"/>
      <c r="E39" s="116"/>
      <c r="F39" s="89"/>
      <c r="G39" s="89"/>
      <c r="H39" s="92"/>
      <c r="I39" s="92"/>
      <c r="J39" s="92"/>
      <c r="K39" s="92"/>
      <c r="L39" s="89"/>
      <c r="M39" s="89"/>
      <c r="N39" s="89"/>
      <c r="O39" s="89"/>
      <c r="P39" s="92"/>
      <c r="Q39" s="92"/>
      <c r="R39" s="92"/>
      <c r="S39" s="92"/>
      <c r="T39" s="89"/>
      <c r="U39" s="89"/>
      <c r="V39" s="94"/>
      <c r="W39" s="89"/>
      <c r="X39" s="7"/>
      <c r="Y39" s="89"/>
      <c r="Z39" s="64"/>
      <c r="AA39" s="89"/>
      <c r="AB39" s="89"/>
      <c r="AC39" s="89"/>
      <c r="AD39" s="7">
        <f t="shared" si="0"/>
        <v>0</v>
      </c>
      <c r="AE39" s="7">
        <f t="shared" si="1"/>
        <v>0</v>
      </c>
      <c r="AF39" s="8"/>
      <c r="AG39" s="8"/>
      <c r="AH39" s="8">
        <f t="shared" si="2"/>
        <v>0</v>
      </c>
      <c r="AI39" s="133">
        <f t="shared" si="3"/>
        <v>0</v>
      </c>
      <c r="AJ39" s="21"/>
    </row>
    <row r="40" spans="1:36" x14ac:dyDescent="0.25">
      <c r="A40" s="11" t="s">
        <v>154</v>
      </c>
      <c r="B40" s="5" t="s">
        <v>77</v>
      </c>
      <c r="C40" s="6" t="s">
        <v>214</v>
      </c>
      <c r="D40" s="89"/>
      <c r="E40" s="116"/>
      <c r="F40" s="89"/>
      <c r="G40" s="89"/>
      <c r="H40" s="92"/>
      <c r="I40" s="92"/>
      <c r="J40" s="92"/>
      <c r="K40" s="92"/>
      <c r="L40" s="89"/>
      <c r="M40" s="89"/>
      <c r="N40" s="89"/>
      <c r="O40" s="89"/>
      <c r="P40" s="92"/>
      <c r="Q40" s="92"/>
      <c r="R40" s="92"/>
      <c r="S40" s="92"/>
      <c r="T40" s="89"/>
      <c r="U40" s="89"/>
      <c r="V40" s="94"/>
      <c r="W40" s="89"/>
      <c r="X40" s="7"/>
      <c r="Y40" s="89"/>
      <c r="Z40" s="64"/>
      <c r="AA40" s="89"/>
      <c r="AB40" s="89"/>
      <c r="AC40" s="89"/>
      <c r="AD40" s="7">
        <f t="shared" si="0"/>
        <v>0</v>
      </c>
      <c r="AE40" s="7">
        <f t="shared" si="1"/>
        <v>0</v>
      </c>
      <c r="AF40" s="8"/>
      <c r="AG40" s="8"/>
      <c r="AH40" s="8">
        <f t="shared" si="2"/>
        <v>0</v>
      </c>
      <c r="AI40" s="133">
        <f t="shared" si="3"/>
        <v>0</v>
      </c>
      <c r="AJ40" s="21"/>
    </row>
    <row r="41" spans="1:36" x14ac:dyDescent="0.25">
      <c r="A41" s="11" t="s">
        <v>155</v>
      </c>
      <c r="B41" s="5" t="s">
        <v>76</v>
      </c>
      <c r="C41" s="6" t="s">
        <v>540</v>
      </c>
      <c r="D41" s="90"/>
      <c r="E41" s="106"/>
      <c r="F41" s="90"/>
      <c r="G41" s="90"/>
      <c r="H41" s="93"/>
      <c r="I41" s="93"/>
      <c r="J41" s="90"/>
      <c r="K41" s="90"/>
      <c r="L41" s="90"/>
      <c r="M41" s="90"/>
      <c r="N41" s="90"/>
      <c r="O41" s="90"/>
      <c r="P41" s="90"/>
      <c r="Q41" s="90"/>
      <c r="R41" s="90"/>
      <c r="S41" s="90"/>
      <c r="T41" s="90"/>
      <c r="U41" s="90"/>
      <c r="V41" s="89"/>
      <c r="W41" s="89"/>
      <c r="X41" s="89"/>
      <c r="Y41" s="89"/>
      <c r="Z41" s="89"/>
      <c r="AA41" s="89"/>
      <c r="AB41" s="89"/>
      <c r="AC41" s="89"/>
      <c r="AD41" s="7">
        <f t="shared" si="0"/>
        <v>0</v>
      </c>
      <c r="AE41" s="7">
        <f t="shared" si="1"/>
        <v>0</v>
      </c>
      <c r="AF41" s="8"/>
      <c r="AG41" s="8"/>
      <c r="AH41" s="8">
        <f t="shared" si="2"/>
        <v>0</v>
      </c>
      <c r="AI41" s="133">
        <f t="shared" si="3"/>
        <v>0</v>
      </c>
      <c r="AJ41" s="21"/>
    </row>
    <row r="42" spans="1:36" x14ac:dyDescent="0.25">
      <c r="A42" s="11" t="s">
        <v>156</v>
      </c>
      <c r="B42" s="5" t="s">
        <v>77</v>
      </c>
      <c r="C42" s="6" t="s">
        <v>200</v>
      </c>
      <c r="D42" s="90"/>
      <c r="E42" s="106"/>
      <c r="F42" s="90"/>
      <c r="G42" s="90"/>
      <c r="H42" s="93"/>
      <c r="I42" s="93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89"/>
      <c r="W42" s="89"/>
      <c r="X42" s="89"/>
      <c r="Y42" s="89"/>
      <c r="Z42" s="89"/>
      <c r="AA42" s="89"/>
      <c r="AB42" s="89"/>
      <c r="AC42" s="89"/>
      <c r="AD42" s="7">
        <f t="shared" si="0"/>
        <v>0</v>
      </c>
      <c r="AE42" s="7">
        <f t="shared" si="1"/>
        <v>0</v>
      </c>
      <c r="AF42" s="8"/>
      <c r="AG42" s="8"/>
      <c r="AH42" s="8">
        <f t="shared" si="2"/>
        <v>0</v>
      </c>
      <c r="AI42" s="133">
        <f t="shared" si="3"/>
        <v>0</v>
      </c>
      <c r="AJ42" s="21"/>
    </row>
    <row r="43" spans="1:36" ht="15.75" x14ac:dyDescent="0.25">
      <c r="A43" s="11" t="s">
        <v>157</v>
      </c>
      <c r="B43" s="5"/>
      <c r="C43" s="13" t="s">
        <v>91</v>
      </c>
      <c r="D43" s="7">
        <f>SUM(D7:D42)</f>
        <v>126791312</v>
      </c>
      <c r="E43" s="7">
        <f t="shared" ref="E43:AG43" si="4">SUM(E7:E42)</f>
        <v>130851291</v>
      </c>
      <c r="F43" s="7">
        <f t="shared" si="4"/>
        <v>10626096</v>
      </c>
      <c r="G43" s="7">
        <f t="shared" si="4"/>
        <v>10471215</v>
      </c>
      <c r="H43" s="7">
        <f t="shared" si="4"/>
        <v>225169294</v>
      </c>
      <c r="I43" s="7">
        <f t="shared" si="4"/>
        <v>232129021</v>
      </c>
      <c r="J43" s="7">
        <f t="shared" si="4"/>
        <v>23567530</v>
      </c>
      <c r="K43" s="7">
        <f t="shared" si="4"/>
        <v>23567530</v>
      </c>
      <c r="L43" s="7">
        <f t="shared" si="4"/>
        <v>28527421</v>
      </c>
      <c r="M43" s="7">
        <f t="shared" si="4"/>
        <v>28527421</v>
      </c>
      <c r="N43" s="7">
        <f t="shared" si="4"/>
        <v>7767900</v>
      </c>
      <c r="O43" s="7">
        <f t="shared" si="4"/>
        <v>15387325</v>
      </c>
      <c r="P43" s="7">
        <f t="shared" si="4"/>
        <v>0</v>
      </c>
      <c r="Q43" s="7">
        <f t="shared" si="4"/>
        <v>0</v>
      </c>
      <c r="R43" s="7">
        <f t="shared" si="4"/>
        <v>0</v>
      </c>
      <c r="S43" s="7">
        <f t="shared" si="4"/>
        <v>6028555</v>
      </c>
      <c r="T43" s="7">
        <f t="shared" si="4"/>
        <v>128195438</v>
      </c>
      <c r="U43" s="7">
        <f t="shared" si="4"/>
        <v>129665438</v>
      </c>
      <c r="V43" s="589">
        <f t="shared" si="4"/>
        <v>1967427507</v>
      </c>
      <c r="W43" s="7">
        <f t="shared" si="4"/>
        <v>1967427507</v>
      </c>
      <c r="X43" s="7">
        <f t="shared" si="4"/>
        <v>164068212</v>
      </c>
      <c r="Y43" s="543">
        <f t="shared" si="4"/>
        <v>719705641</v>
      </c>
      <c r="Z43" s="7">
        <f t="shared" si="4"/>
        <v>25341976</v>
      </c>
      <c r="AA43" s="7">
        <f t="shared" si="4"/>
        <v>25692813</v>
      </c>
      <c r="AB43" s="7">
        <f t="shared" si="4"/>
        <v>2400000</v>
      </c>
      <c r="AC43" s="7">
        <f t="shared" si="4"/>
        <v>2400000</v>
      </c>
      <c r="AD43" s="7">
        <f>D43+F43+H43+J43+L43+N43+P43+R43+T43+V43+X43+Z43+AB43</f>
        <v>2709882686</v>
      </c>
      <c r="AE43" s="7">
        <f t="shared" si="4"/>
        <v>3291853757</v>
      </c>
      <c r="AF43" s="7">
        <f t="shared" ca="1" si="4"/>
        <v>562457489</v>
      </c>
      <c r="AG43" s="7">
        <f t="shared" si="4"/>
        <v>586607200</v>
      </c>
      <c r="AH43" s="8">
        <f ca="1">AD43+AF43</f>
        <v>3272340175</v>
      </c>
      <c r="AI43" s="543">
        <f>SUM(AI7:AI42)</f>
        <v>3878460957</v>
      </c>
      <c r="AJ43" s="21"/>
    </row>
    <row r="44" spans="1:36" ht="15.75" x14ac:dyDescent="0.25">
      <c r="A44" s="11" t="s">
        <v>158</v>
      </c>
      <c r="B44" s="5"/>
      <c r="C44" s="13" t="s">
        <v>120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34"/>
      <c r="AJ44" s="21"/>
    </row>
    <row r="45" spans="1:36" ht="15.75" x14ac:dyDescent="0.25">
      <c r="A45" s="11" t="s">
        <v>159</v>
      </c>
      <c r="B45" s="11"/>
      <c r="C45" s="40" t="s">
        <v>121</v>
      </c>
      <c r="D45" s="66">
        <v>1</v>
      </c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21"/>
    </row>
    <row r="46" spans="1:36" ht="15.75" x14ac:dyDescent="0.25">
      <c r="A46" s="11" t="s">
        <v>160</v>
      </c>
      <c r="B46" s="11"/>
      <c r="C46" s="40" t="s">
        <v>122</v>
      </c>
      <c r="D46" s="66">
        <v>6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</row>
    <row r="47" spans="1:36" ht="15.75" x14ac:dyDescent="0.25">
      <c r="A47" s="11" t="s">
        <v>161</v>
      </c>
      <c r="B47" s="11"/>
      <c r="C47" s="40" t="s">
        <v>469</v>
      </c>
      <c r="D47" s="66">
        <v>0</v>
      </c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21"/>
    </row>
    <row r="48" spans="1:36" ht="15.75" x14ac:dyDescent="0.25">
      <c r="A48" s="11" t="s">
        <v>162</v>
      </c>
      <c r="B48" s="11"/>
      <c r="C48" s="40" t="s">
        <v>573</v>
      </c>
      <c r="D48" s="66">
        <v>61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</row>
    <row r="49" spans="1:36" ht="15.75" x14ac:dyDescent="0.25">
      <c r="A49" s="11" t="s">
        <v>163</v>
      </c>
      <c r="B49" s="11"/>
      <c r="C49" s="40" t="s">
        <v>182</v>
      </c>
      <c r="D49" s="66">
        <v>3</v>
      </c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</row>
    <row r="50" spans="1:36" s="19" customFormat="1" ht="15.75" x14ac:dyDescent="0.25">
      <c r="A50" s="11" t="s">
        <v>164</v>
      </c>
      <c r="B50" s="39"/>
      <c r="C50" s="41" t="s">
        <v>63</v>
      </c>
      <c r="D50" s="7">
        <f>SUM(D45:D49)</f>
        <v>71</v>
      </c>
      <c r="E50" s="7">
        <f>SUM(E45:E49)</f>
        <v>0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34"/>
    </row>
    <row r="51" spans="1:36" s="139" customFormat="1" ht="15.75" x14ac:dyDescent="0.25">
      <c r="A51" s="136" t="s">
        <v>165</v>
      </c>
      <c r="B51" s="136"/>
      <c r="C51" s="137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</row>
    <row r="52" spans="1:36" x14ac:dyDescent="0.25">
      <c r="A52" s="11" t="s">
        <v>166</v>
      </c>
      <c r="B52" s="5"/>
      <c r="C52" s="16" t="s">
        <v>81</v>
      </c>
      <c r="D52" s="64">
        <f t="shared" ref="D52:AI52" si="5">SUMIF($B7:$B42,"kötelező",D7:D42)</f>
        <v>126371312</v>
      </c>
      <c r="E52" s="64">
        <f t="shared" si="5"/>
        <v>130431291</v>
      </c>
      <c r="F52" s="64">
        <f t="shared" si="5"/>
        <v>10626096</v>
      </c>
      <c r="G52" s="64">
        <f t="shared" si="5"/>
        <v>10471215</v>
      </c>
      <c r="H52" s="64">
        <f t="shared" si="5"/>
        <v>208801477</v>
      </c>
      <c r="I52" s="64">
        <f t="shared" si="5"/>
        <v>215679154</v>
      </c>
      <c r="J52" s="64">
        <f t="shared" si="5"/>
        <v>23567530</v>
      </c>
      <c r="K52" s="64">
        <f t="shared" si="5"/>
        <v>23567530</v>
      </c>
      <c r="L52" s="64">
        <f t="shared" si="5"/>
        <v>25227421</v>
      </c>
      <c r="M52" s="64">
        <f t="shared" si="5"/>
        <v>25227421</v>
      </c>
      <c r="N52" s="64">
        <f t="shared" si="5"/>
        <v>7767900</v>
      </c>
      <c r="O52" s="64">
        <f t="shared" si="5"/>
        <v>15387325</v>
      </c>
      <c r="P52" s="64">
        <f t="shared" si="5"/>
        <v>0</v>
      </c>
      <c r="Q52" s="64">
        <f t="shared" si="5"/>
        <v>0</v>
      </c>
      <c r="R52" s="64">
        <f t="shared" si="5"/>
        <v>0</v>
      </c>
      <c r="S52" s="64">
        <f t="shared" si="5"/>
        <v>5730105</v>
      </c>
      <c r="T52" s="64">
        <f t="shared" si="5"/>
        <v>128195438</v>
      </c>
      <c r="U52" s="64">
        <f t="shared" si="5"/>
        <v>129665438</v>
      </c>
      <c r="V52" s="64">
        <f t="shared" si="5"/>
        <v>1946773671</v>
      </c>
      <c r="W52" s="64">
        <f t="shared" si="5"/>
        <v>1946773671</v>
      </c>
      <c r="X52" s="64">
        <f t="shared" si="5"/>
        <v>164068212</v>
      </c>
      <c r="Y52" s="64">
        <f t="shared" si="5"/>
        <v>719705641</v>
      </c>
      <c r="Z52" s="64">
        <f t="shared" si="5"/>
        <v>25341976</v>
      </c>
      <c r="AA52" s="64">
        <f t="shared" si="5"/>
        <v>25692813</v>
      </c>
      <c r="AB52" s="64">
        <f t="shared" si="5"/>
        <v>2400000</v>
      </c>
      <c r="AC52" s="64">
        <f t="shared" si="5"/>
        <v>2400000</v>
      </c>
      <c r="AD52" s="64">
        <f t="shared" si="5"/>
        <v>2669141033</v>
      </c>
      <c r="AE52" s="64">
        <f t="shared" si="5"/>
        <v>3250731604</v>
      </c>
      <c r="AF52" s="64">
        <f t="shared" ca="1" si="5"/>
        <v>562457489</v>
      </c>
      <c r="AG52" s="64">
        <f t="shared" si="5"/>
        <v>586607200</v>
      </c>
      <c r="AH52" s="64">
        <f t="shared" ca="1" si="5"/>
        <v>3231598522</v>
      </c>
      <c r="AI52" s="64">
        <f t="shared" si="5"/>
        <v>3837338804</v>
      </c>
    </row>
    <row r="53" spans="1:36" x14ac:dyDescent="0.25">
      <c r="A53" s="11" t="s">
        <v>167</v>
      </c>
      <c r="B53" s="5"/>
      <c r="C53" s="16" t="s">
        <v>82</v>
      </c>
      <c r="D53" s="64">
        <f t="shared" ref="D53:AI53" si="6">SUMIF($B7:$B42,"nem kötelező",D7:D42)</f>
        <v>420000</v>
      </c>
      <c r="E53" s="64">
        <f t="shared" si="6"/>
        <v>420000</v>
      </c>
      <c r="F53" s="64">
        <f t="shared" si="6"/>
        <v>0</v>
      </c>
      <c r="G53" s="64">
        <f t="shared" si="6"/>
        <v>0</v>
      </c>
      <c r="H53" s="64">
        <f t="shared" si="6"/>
        <v>16367817</v>
      </c>
      <c r="I53" s="64">
        <f t="shared" si="6"/>
        <v>16449867</v>
      </c>
      <c r="J53" s="64">
        <f t="shared" si="6"/>
        <v>0</v>
      </c>
      <c r="K53" s="64">
        <f t="shared" si="6"/>
        <v>0</v>
      </c>
      <c r="L53" s="64">
        <f t="shared" si="6"/>
        <v>3300000</v>
      </c>
      <c r="M53" s="64">
        <f t="shared" si="6"/>
        <v>3300000</v>
      </c>
      <c r="N53" s="64">
        <f t="shared" si="6"/>
        <v>0</v>
      </c>
      <c r="O53" s="64">
        <f t="shared" si="6"/>
        <v>0</v>
      </c>
      <c r="P53" s="64">
        <f t="shared" si="6"/>
        <v>0</v>
      </c>
      <c r="Q53" s="64">
        <f t="shared" si="6"/>
        <v>0</v>
      </c>
      <c r="R53" s="64">
        <f t="shared" si="6"/>
        <v>0</v>
      </c>
      <c r="S53" s="64">
        <f t="shared" si="6"/>
        <v>298450</v>
      </c>
      <c r="T53" s="64">
        <f t="shared" si="6"/>
        <v>0</v>
      </c>
      <c r="U53" s="64">
        <f t="shared" si="6"/>
        <v>0</v>
      </c>
      <c r="V53" s="64">
        <f t="shared" si="6"/>
        <v>20653836</v>
      </c>
      <c r="W53" s="64">
        <f t="shared" si="6"/>
        <v>20653836</v>
      </c>
      <c r="X53" s="64">
        <f t="shared" si="6"/>
        <v>0</v>
      </c>
      <c r="Y53" s="64">
        <f t="shared" si="6"/>
        <v>0</v>
      </c>
      <c r="Z53" s="64">
        <f t="shared" si="6"/>
        <v>0</v>
      </c>
      <c r="AA53" s="64">
        <f t="shared" si="6"/>
        <v>0</v>
      </c>
      <c r="AB53" s="64">
        <f t="shared" si="6"/>
        <v>0</v>
      </c>
      <c r="AC53" s="64">
        <f t="shared" si="6"/>
        <v>0</v>
      </c>
      <c r="AD53" s="64">
        <f t="shared" si="6"/>
        <v>40741653</v>
      </c>
      <c r="AE53" s="64">
        <f t="shared" si="6"/>
        <v>41122153</v>
      </c>
      <c r="AF53" s="64">
        <f t="shared" si="6"/>
        <v>0</v>
      </c>
      <c r="AG53" s="64">
        <f t="shared" si="6"/>
        <v>0</v>
      </c>
      <c r="AH53" s="64">
        <f t="shared" si="6"/>
        <v>40741653</v>
      </c>
      <c r="AI53" s="64">
        <f t="shared" si="6"/>
        <v>41122153</v>
      </c>
      <c r="AJ53" s="548"/>
    </row>
    <row r="54" spans="1:36" s="19" customFormat="1" x14ac:dyDescent="0.25">
      <c r="A54" s="11" t="s">
        <v>168</v>
      </c>
      <c r="B54" s="17"/>
      <c r="C54" s="18" t="s">
        <v>231</v>
      </c>
      <c r="D54" s="91">
        <f>SUM(D55:D56)</f>
        <v>103120906</v>
      </c>
      <c r="E54" s="91">
        <f>SUM(E55:E56)</f>
        <v>106864211</v>
      </c>
      <c r="F54" s="91">
        <f t="shared" ref="F54:AF54" si="7">SUM(F55:F56)</f>
        <v>14046968</v>
      </c>
      <c r="G54" s="91">
        <f t="shared" si="7"/>
        <v>14189368</v>
      </c>
      <c r="H54" s="91">
        <f t="shared" si="7"/>
        <v>9386521</v>
      </c>
      <c r="I54" s="91">
        <f t="shared" si="7"/>
        <v>11316521</v>
      </c>
      <c r="J54" s="91">
        <f t="shared" si="7"/>
        <v>0</v>
      </c>
      <c r="K54" s="91">
        <f t="shared" si="7"/>
        <v>0</v>
      </c>
      <c r="L54" s="91">
        <f t="shared" si="7"/>
        <v>0</v>
      </c>
      <c r="M54" s="91">
        <f t="shared" si="7"/>
        <v>0</v>
      </c>
      <c r="N54" s="91">
        <f t="shared" si="7"/>
        <v>0</v>
      </c>
      <c r="O54" s="91">
        <f t="shared" si="7"/>
        <v>228095</v>
      </c>
      <c r="P54" s="91">
        <f t="shared" si="7"/>
        <v>0</v>
      </c>
      <c r="Q54" s="91">
        <f t="shared" si="7"/>
        <v>0</v>
      </c>
      <c r="R54" s="91">
        <v>0</v>
      </c>
      <c r="S54" s="91">
        <v>0</v>
      </c>
      <c r="T54" s="91">
        <f t="shared" si="7"/>
        <v>0</v>
      </c>
      <c r="U54" s="91">
        <f t="shared" si="7"/>
        <v>205000</v>
      </c>
      <c r="V54" s="91">
        <f t="shared" si="7"/>
        <v>0</v>
      </c>
      <c r="W54" s="91"/>
      <c r="X54" s="91">
        <f t="shared" si="7"/>
        <v>0</v>
      </c>
      <c r="Y54" s="91"/>
      <c r="Z54" s="91">
        <f t="shared" si="7"/>
        <v>0</v>
      </c>
      <c r="AA54" s="91"/>
      <c r="AB54" s="91"/>
      <c r="AC54" s="91"/>
      <c r="AD54" s="91">
        <f>SUM(AD55:AD56)</f>
        <v>126554395</v>
      </c>
      <c r="AE54" s="91">
        <f>SUM(AE55:AE56)</f>
        <v>132803195</v>
      </c>
      <c r="AF54" s="112">
        <f t="shared" si="7"/>
        <v>0</v>
      </c>
      <c r="AG54" s="112">
        <f>SUM(AG55:AG56)</f>
        <v>128363672</v>
      </c>
      <c r="AH54" s="112">
        <f>AD54+AF54</f>
        <v>126554395</v>
      </c>
      <c r="AI54" s="8">
        <f>AE54</f>
        <v>132803195</v>
      </c>
      <c r="AJ54" s="32"/>
    </row>
    <row r="55" spans="1:36" x14ac:dyDescent="0.25">
      <c r="A55" s="11" t="s">
        <v>169</v>
      </c>
      <c r="B55" s="5" t="s">
        <v>112</v>
      </c>
      <c r="C55" s="20" t="s">
        <v>111</v>
      </c>
      <c r="D55" s="89">
        <f>'7.PMH kiad'!D8</f>
        <v>12890113</v>
      </c>
      <c r="E55" s="89">
        <f>'7.PMH kiad'!E12</f>
        <v>14358026</v>
      </c>
      <c r="F55" s="89">
        <f>'7.PMH kiad'!F8</f>
        <v>1755871</v>
      </c>
      <c r="G55" s="89">
        <f>'7.PMH kiad'!G12</f>
        <v>1755871</v>
      </c>
      <c r="H55" s="89">
        <f>'7.PMH kiad'!H8</f>
        <v>1173315</v>
      </c>
      <c r="I55" s="89">
        <f>'7.PMH kiad'!I12</f>
        <v>1173315</v>
      </c>
      <c r="J55" s="89"/>
      <c r="K55" s="89"/>
      <c r="L55" s="89"/>
      <c r="M55" s="89"/>
      <c r="N55" s="89"/>
      <c r="O55" s="89">
        <f>'7.PMH kiad'!M12</f>
        <v>228095</v>
      </c>
      <c r="P55" s="89"/>
      <c r="Q55" s="89"/>
      <c r="R55" s="89"/>
      <c r="S55" s="89"/>
      <c r="T55" s="89">
        <f>'7.PMH kiad'!N13</f>
        <v>0</v>
      </c>
      <c r="U55" s="89"/>
      <c r="V55" s="89"/>
      <c r="W55" s="89"/>
      <c r="X55" s="89"/>
      <c r="Y55" s="89"/>
      <c r="Z55" s="89"/>
      <c r="AA55" s="89"/>
      <c r="AB55" s="89"/>
      <c r="AC55" s="89"/>
      <c r="AD55" s="89">
        <f>D55+F55+H55+J55+L55+N55+P55+R55+T55+V55+X55+Z55</f>
        <v>15819299</v>
      </c>
      <c r="AE55" s="89">
        <f>E55+G55+I55+O55</f>
        <v>17515307</v>
      </c>
      <c r="AF55" s="113"/>
      <c r="AG55" s="113">
        <f>'3.mellékletPH.bev.'!Q7</f>
        <v>111748365</v>
      </c>
      <c r="AH55" s="112">
        <f t="shared" ref="AH55:AH62" si="8">AD55+AF55</f>
        <v>15819299</v>
      </c>
      <c r="AI55" s="8">
        <f t="shared" ref="AI55:AI62" si="9">AE55</f>
        <v>17515307</v>
      </c>
      <c r="AJ55" s="21"/>
    </row>
    <row r="56" spans="1:36" x14ac:dyDescent="0.25">
      <c r="A56" s="11" t="s">
        <v>170</v>
      </c>
      <c r="B56" s="5" t="s">
        <v>76</v>
      </c>
      <c r="C56" s="20" t="s">
        <v>81</v>
      </c>
      <c r="D56" s="89">
        <f>'7.PMH kiad'!D7</f>
        <v>90230793</v>
      </c>
      <c r="E56" s="89">
        <f>'7.PMH kiad'!E13</f>
        <v>92506185</v>
      </c>
      <c r="F56" s="89">
        <f>'7.PMH kiad'!F7</f>
        <v>12291097</v>
      </c>
      <c r="G56" s="89">
        <f>'7.PMH kiad'!G13</f>
        <v>12433497</v>
      </c>
      <c r="H56" s="89">
        <f>'7.PMH kiad'!H7</f>
        <v>8213206</v>
      </c>
      <c r="I56" s="89">
        <f>'7.PMH kiad'!I13</f>
        <v>10143206</v>
      </c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>
        <f>'7.PMH kiad'!O13</f>
        <v>205000</v>
      </c>
      <c r="V56" s="89"/>
      <c r="W56" s="89"/>
      <c r="X56" s="89"/>
      <c r="Y56" s="89"/>
      <c r="Z56" s="89"/>
      <c r="AA56" s="89"/>
      <c r="AB56" s="89"/>
      <c r="AC56" s="89"/>
      <c r="AD56" s="89">
        <f>D56+F56+H56+J56+L56+N56+P56+R56+T56+V56+X56+Z56</f>
        <v>110735096</v>
      </c>
      <c r="AE56" s="89">
        <f>E56+G56+I56+K56+M56+O56+Q56+S56+U56+W56+Y56+AA56+AC56</f>
        <v>115287888</v>
      </c>
      <c r="AF56" s="113"/>
      <c r="AG56" s="113">
        <f>'3.mellékletPH.bev.'!Q10</f>
        <v>16615307</v>
      </c>
      <c r="AH56" s="112">
        <f t="shared" si="8"/>
        <v>110735096</v>
      </c>
      <c r="AI56" s="8">
        <f t="shared" si="9"/>
        <v>115287888</v>
      </c>
    </row>
    <row r="57" spans="1:36" s="19" customFormat="1" x14ac:dyDescent="0.25">
      <c r="A57" s="11" t="s">
        <v>171</v>
      </c>
      <c r="B57" s="17"/>
      <c r="C57" s="18" t="s">
        <v>236</v>
      </c>
      <c r="D57" s="91">
        <f>SUM(D58:D59)</f>
        <v>136199831</v>
      </c>
      <c r="E57" s="91">
        <f>SUM(E58:E59)</f>
        <v>146886224</v>
      </c>
      <c r="F57" s="91">
        <f t="shared" ref="F57:AG57" si="10">SUM(F58:F59)</f>
        <v>17649428</v>
      </c>
      <c r="G57" s="91">
        <f t="shared" si="10"/>
        <v>18573580</v>
      </c>
      <c r="H57" s="91">
        <f t="shared" si="10"/>
        <v>61733414</v>
      </c>
      <c r="I57" s="91">
        <f t="shared" si="10"/>
        <v>66840480</v>
      </c>
      <c r="J57" s="91">
        <f t="shared" si="10"/>
        <v>0</v>
      </c>
      <c r="K57" s="91">
        <f t="shared" si="10"/>
        <v>0</v>
      </c>
      <c r="L57" s="91">
        <f t="shared" si="10"/>
        <v>0</v>
      </c>
      <c r="M57" s="91">
        <f t="shared" si="10"/>
        <v>0</v>
      </c>
      <c r="N57" s="91">
        <f t="shared" si="10"/>
        <v>0</v>
      </c>
      <c r="O57" s="91">
        <f t="shared" si="10"/>
        <v>0</v>
      </c>
      <c r="P57" s="91">
        <f t="shared" si="10"/>
        <v>0</v>
      </c>
      <c r="Q57" s="91">
        <f t="shared" si="10"/>
        <v>0</v>
      </c>
      <c r="R57" s="91">
        <f t="shared" si="10"/>
        <v>0</v>
      </c>
      <c r="S57" s="91">
        <f t="shared" si="10"/>
        <v>0</v>
      </c>
      <c r="T57" s="91">
        <f t="shared" si="10"/>
        <v>0</v>
      </c>
      <c r="U57" s="91">
        <f t="shared" si="10"/>
        <v>154000</v>
      </c>
      <c r="V57" s="91">
        <f t="shared" si="10"/>
        <v>0</v>
      </c>
      <c r="W57" s="91">
        <f t="shared" si="10"/>
        <v>0</v>
      </c>
      <c r="X57" s="91">
        <f t="shared" si="10"/>
        <v>0</v>
      </c>
      <c r="Y57" s="91">
        <f t="shared" si="10"/>
        <v>0</v>
      </c>
      <c r="Z57" s="91">
        <f t="shared" si="10"/>
        <v>0</v>
      </c>
      <c r="AA57" s="91">
        <f t="shared" si="10"/>
        <v>0</v>
      </c>
      <c r="AB57" s="91"/>
      <c r="AC57" s="91"/>
      <c r="AD57" s="91">
        <f>D57+F57+H57+J57+L57+N57+P57+R57+T57+V57+X57+Z57</f>
        <v>215582673</v>
      </c>
      <c r="AE57" s="89">
        <f>E57+G57+I57+U57</f>
        <v>232454284</v>
      </c>
      <c r="AF57" s="112">
        <f t="shared" si="10"/>
        <v>0</v>
      </c>
      <c r="AG57" s="112">
        <f t="shared" si="10"/>
        <v>228425034</v>
      </c>
      <c r="AH57" s="112">
        <f t="shared" si="8"/>
        <v>215582673</v>
      </c>
      <c r="AI57" s="571">
        <f>AE57</f>
        <v>232454284</v>
      </c>
    </row>
    <row r="58" spans="1:36" x14ac:dyDescent="0.25">
      <c r="A58" s="11" t="s">
        <v>172</v>
      </c>
      <c r="B58" s="5" t="s">
        <v>76</v>
      </c>
      <c r="C58" s="20" t="s">
        <v>81</v>
      </c>
      <c r="D58" s="89">
        <f>'9. Óvoda kiad'!D13</f>
        <v>136199831</v>
      </c>
      <c r="E58" s="89">
        <f>'9. Óvoda kiad'!E13</f>
        <v>146886224</v>
      </c>
      <c r="F58" s="89">
        <f>'9. Óvoda kiad'!F13</f>
        <v>17649428</v>
      </c>
      <c r="G58" s="89">
        <f>'9. Óvoda kiad'!G13</f>
        <v>18573580</v>
      </c>
      <c r="H58" s="89">
        <f>'9. Óvoda kiad'!H13</f>
        <v>61733414</v>
      </c>
      <c r="I58" s="89">
        <f>'9. Óvoda kiad'!I13</f>
        <v>66840480</v>
      </c>
      <c r="J58" s="89"/>
      <c r="K58" s="89">
        <f>'9. Óvoda kiad'!K13</f>
        <v>0</v>
      </c>
      <c r="L58" s="89"/>
      <c r="M58" s="89"/>
      <c r="N58" s="89"/>
      <c r="O58" s="89"/>
      <c r="P58" s="89"/>
      <c r="Q58" s="89"/>
      <c r="R58" s="89"/>
      <c r="S58" s="89"/>
      <c r="T58" s="89">
        <f>'9. Óvoda kiad'!N13</f>
        <v>0</v>
      </c>
      <c r="U58" s="89">
        <f>'9. Óvoda kiad'!O13</f>
        <v>154000</v>
      </c>
      <c r="V58" s="89"/>
      <c r="W58" s="89"/>
      <c r="X58" s="89"/>
      <c r="Y58" s="89"/>
      <c r="Z58" s="89"/>
      <c r="AA58" s="89"/>
      <c r="AB58" s="89"/>
      <c r="AC58" s="89"/>
      <c r="AD58" s="89">
        <f>D58+F58+H58+J58+L58+N58+P58+R58+T58+V58+X58+Z58</f>
        <v>215582673</v>
      </c>
      <c r="AE58" s="89">
        <f>E58+G58+I58+U58</f>
        <v>232454284</v>
      </c>
      <c r="AF58" s="113"/>
      <c r="AG58" s="113">
        <f>'5. Óvoda bev'!Q14</f>
        <v>228425034</v>
      </c>
      <c r="AH58" s="112">
        <f t="shared" si="8"/>
        <v>215582673</v>
      </c>
      <c r="AI58" s="8">
        <f t="shared" si="9"/>
        <v>232454284</v>
      </c>
    </row>
    <row r="59" spans="1:36" x14ac:dyDescent="0.25">
      <c r="A59" s="11" t="s">
        <v>173</v>
      </c>
      <c r="B59" s="5" t="s">
        <v>77</v>
      </c>
      <c r="C59" s="20" t="s">
        <v>82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>
        <f>D59+F59+H59+J59+L59+N59+P59+R59+T59+V59+X59+Z59</f>
        <v>0</v>
      </c>
      <c r="AE59" s="89">
        <f>E59+G59+I59+K59+M59+O59+Q59+S59+U59+W59+Y59+AA59+AC59</f>
        <v>0</v>
      </c>
      <c r="AF59" s="113"/>
      <c r="AG59" s="113"/>
      <c r="AH59" s="112">
        <f t="shared" si="8"/>
        <v>0</v>
      </c>
      <c r="AI59" s="8">
        <f t="shared" si="9"/>
        <v>0</v>
      </c>
    </row>
    <row r="60" spans="1:36" s="19" customFormat="1" x14ac:dyDescent="0.25">
      <c r="A60" s="11" t="s">
        <v>174</v>
      </c>
      <c r="B60" s="17"/>
      <c r="C60" s="18" t="s">
        <v>237</v>
      </c>
      <c r="D60" s="91">
        <f>SUM(D61:D62)</f>
        <v>139015066</v>
      </c>
      <c r="E60" s="91">
        <f>SUM(E61:E62)</f>
        <v>148731388</v>
      </c>
      <c r="F60" s="91">
        <f t="shared" ref="F60:AG60" si="11">SUM(F61:F62)</f>
        <v>17878633</v>
      </c>
      <c r="G60" s="91">
        <f t="shared" si="11"/>
        <v>18855431</v>
      </c>
      <c r="H60" s="91">
        <f t="shared" si="11"/>
        <v>175338796</v>
      </c>
      <c r="I60" s="91">
        <f t="shared" si="11"/>
        <v>178071110</v>
      </c>
      <c r="J60" s="91">
        <f t="shared" si="11"/>
        <v>0</v>
      </c>
      <c r="K60" s="91">
        <f t="shared" si="11"/>
        <v>0</v>
      </c>
      <c r="L60" s="91">
        <f t="shared" si="11"/>
        <v>0</v>
      </c>
      <c r="M60" s="91">
        <f t="shared" si="11"/>
        <v>0</v>
      </c>
      <c r="N60" s="91">
        <f t="shared" si="11"/>
        <v>0</v>
      </c>
      <c r="O60" s="91">
        <f t="shared" si="11"/>
        <v>0</v>
      </c>
      <c r="P60" s="91">
        <f t="shared" si="11"/>
        <v>0</v>
      </c>
      <c r="Q60" s="91">
        <f t="shared" si="11"/>
        <v>0</v>
      </c>
      <c r="R60" s="91">
        <v>0</v>
      </c>
      <c r="S60" s="91">
        <v>0</v>
      </c>
      <c r="T60" s="91">
        <f t="shared" si="11"/>
        <v>4355939</v>
      </c>
      <c r="U60" s="91">
        <f t="shared" si="11"/>
        <v>4546439</v>
      </c>
      <c r="V60" s="91">
        <f t="shared" si="11"/>
        <v>0</v>
      </c>
      <c r="W60" s="91">
        <f t="shared" si="11"/>
        <v>0</v>
      </c>
      <c r="X60" s="91">
        <f t="shared" si="11"/>
        <v>0</v>
      </c>
      <c r="Y60" s="91">
        <f t="shared" si="11"/>
        <v>0</v>
      </c>
      <c r="Z60" s="91">
        <f t="shared" si="11"/>
        <v>0</v>
      </c>
      <c r="AA60" s="91">
        <f t="shared" si="11"/>
        <v>0</v>
      </c>
      <c r="AB60" s="91">
        <f t="shared" si="11"/>
        <v>0</v>
      </c>
      <c r="AC60" s="91">
        <f t="shared" si="11"/>
        <v>0</v>
      </c>
      <c r="AD60" s="91">
        <f t="shared" si="11"/>
        <v>336588434</v>
      </c>
      <c r="AE60" s="91">
        <f t="shared" si="11"/>
        <v>350204368</v>
      </c>
      <c r="AF60" s="91">
        <f t="shared" si="11"/>
        <v>0</v>
      </c>
      <c r="AG60" s="112">
        <f t="shared" ca="1" si="11"/>
        <v>229818494</v>
      </c>
      <c r="AH60" s="112">
        <f t="shared" si="8"/>
        <v>336588434</v>
      </c>
      <c r="AI60" s="8">
        <f t="shared" si="9"/>
        <v>350204368</v>
      </c>
    </row>
    <row r="61" spans="1:36" x14ac:dyDescent="0.25">
      <c r="A61" s="11" t="s">
        <v>175</v>
      </c>
      <c r="B61" s="5" t="s">
        <v>76</v>
      </c>
      <c r="C61" s="20" t="s">
        <v>81</v>
      </c>
      <c r="D61" s="89">
        <f>'8.ESZI kiad'!D15</f>
        <v>21759250</v>
      </c>
      <c r="E61" s="89">
        <f>'8.ESZI kiad'!E15</f>
        <v>22696439</v>
      </c>
      <c r="F61" s="89">
        <f>'8.ESZI kiad'!F15</f>
        <v>2828703</v>
      </c>
      <c r="G61" s="89">
        <f>'8.ESZI kiad'!G15</f>
        <v>2904141</v>
      </c>
      <c r="H61" s="89">
        <f>'8.ESZI kiad'!H15</f>
        <v>17188587</v>
      </c>
      <c r="I61" s="89">
        <f>'8.ESZI kiad'!I15</f>
        <v>17320901</v>
      </c>
      <c r="J61" s="89"/>
      <c r="K61" s="89"/>
      <c r="L61" s="89"/>
      <c r="M61" s="89"/>
      <c r="N61" s="89"/>
      <c r="O61" s="89"/>
      <c r="P61" s="89"/>
      <c r="Q61" s="89"/>
      <c r="R61" s="89"/>
      <c r="S61" s="89"/>
      <c r="T61" s="89">
        <f>'8.ESZI kiad'!N15</f>
        <v>0</v>
      </c>
      <c r="U61" s="89">
        <f>'8.ESZI kiad'!O15</f>
        <v>0</v>
      </c>
      <c r="V61" s="89"/>
      <c r="W61" s="89"/>
      <c r="X61" s="89"/>
      <c r="Y61" s="89"/>
      <c r="Z61" s="89"/>
      <c r="AA61" s="89"/>
      <c r="AB61" s="89"/>
      <c r="AC61" s="89"/>
      <c r="AD61" s="89">
        <f>D61+F61+H61+J61+L61+N61+P61+R61+T61+V61+X61+Z61</f>
        <v>41776540</v>
      </c>
      <c r="AE61" s="89">
        <f>E61+G61+I61+K61+M61+O61+Q61+S61+U61+W61+Y61+AA61+AC61</f>
        <v>42921481</v>
      </c>
      <c r="AF61" s="113"/>
      <c r="AG61" s="113">
        <f ca="1">'4 ESZI bev'!Q19</f>
        <v>36770959</v>
      </c>
      <c r="AH61" s="112">
        <f t="shared" si="8"/>
        <v>41776540</v>
      </c>
      <c r="AI61" s="8">
        <f t="shared" si="9"/>
        <v>42921481</v>
      </c>
    </row>
    <row r="62" spans="1:36" x14ac:dyDescent="0.25">
      <c r="A62" s="11" t="s">
        <v>217</v>
      </c>
      <c r="B62" s="5" t="s">
        <v>77</v>
      </c>
      <c r="C62" s="20" t="s">
        <v>82</v>
      </c>
      <c r="D62" s="89">
        <f>'8.ESZI kiad'!D16</f>
        <v>117255816</v>
      </c>
      <c r="E62" s="89">
        <f>'8.ESZI kiad'!E16</f>
        <v>126034949</v>
      </c>
      <c r="F62" s="89">
        <f>'8.ESZI kiad'!F16</f>
        <v>15049930</v>
      </c>
      <c r="G62" s="89">
        <f>'8.ESZI kiad'!G16</f>
        <v>15951290</v>
      </c>
      <c r="H62" s="89">
        <f>'8.ESZI kiad'!H16</f>
        <v>158150209</v>
      </c>
      <c r="I62" s="89">
        <f>'8.ESZI kiad'!I16</f>
        <v>160750209</v>
      </c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>
        <f>'8.ESZI kiad'!N16</f>
        <v>4355939</v>
      </c>
      <c r="U62" s="89">
        <f>'8.ESZI kiad'!O16</f>
        <v>4546439</v>
      </c>
      <c r="V62" s="89">
        <f>'8.ESZI kiad'!P7+'8.ESZI kiad'!P8</f>
        <v>0</v>
      </c>
      <c r="W62" s="89">
        <f>'8.ESZI kiad'!Q16</f>
        <v>0</v>
      </c>
      <c r="X62" s="89"/>
      <c r="Y62" s="89"/>
      <c r="Z62" s="89"/>
      <c r="AA62" s="89"/>
      <c r="AB62" s="89"/>
      <c r="AC62" s="89"/>
      <c r="AD62" s="89">
        <f>D62+F62+H62+J62+L62+N62+P62+R62+T62+V62+X62+Z62</f>
        <v>294811894</v>
      </c>
      <c r="AE62" s="89">
        <f>E62+G62+I62+K62+M62+O62+Q62+S62+U62+W62+Y62+AA62+AC62</f>
        <v>307282887</v>
      </c>
      <c r="AF62" s="113"/>
      <c r="AG62" s="113">
        <f>'4 ESZI bev'!Q20</f>
        <v>193047535</v>
      </c>
      <c r="AH62" s="112">
        <f t="shared" si="8"/>
        <v>294811894</v>
      </c>
      <c r="AI62" s="8">
        <f t="shared" si="9"/>
        <v>307282887</v>
      </c>
    </row>
    <row r="63" spans="1:36" s="19" customFormat="1" ht="15.75" x14ac:dyDescent="0.25">
      <c r="A63" s="11" t="s">
        <v>218</v>
      </c>
      <c r="B63" s="17"/>
      <c r="C63" s="13" t="s">
        <v>83</v>
      </c>
      <c r="D63" s="91">
        <f t="shared" ref="D63:AF63" si="12">D43+D54+D57+D60</f>
        <v>505127115</v>
      </c>
      <c r="E63" s="91">
        <f t="shared" si="12"/>
        <v>533333114</v>
      </c>
      <c r="F63" s="91">
        <f t="shared" si="12"/>
        <v>60201125</v>
      </c>
      <c r="G63" s="91">
        <f t="shared" si="12"/>
        <v>62089594</v>
      </c>
      <c r="H63" s="91">
        <f t="shared" si="12"/>
        <v>471628025</v>
      </c>
      <c r="I63" s="91">
        <f t="shared" si="12"/>
        <v>488357132</v>
      </c>
      <c r="J63" s="91">
        <f t="shared" si="12"/>
        <v>23567530</v>
      </c>
      <c r="K63" s="91">
        <f t="shared" si="12"/>
        <v>23567530</v>
      </c>
      <c r="L63" s="91">
        <f t="shared" si="12"/>
        <v>28527421</v>
      </c>
      <c r="M63" s="91">
        <f t="shared" si="12"/>
        <v>28527421</v>
      </c>
      <c r="N63" s="91">
        <f t="shared" si="12"/>
        <v>7767900</v>
      </c>
      <c r="O63" s="91">
        <f t="shared" si="12"/>
        <v>15615420</v>
      </c>
      <c r="P63" s="91">
        <f t="shared" si="12"/>
        <v>0</v>
      </c>
      <c r="Q63" s="91">
        <f t="shared" si="12"/>
        <v>0</v>
      </c>
      <c r="R63" s="91">
        <f t="shared" si="12"/>
        <v>0</v>
      </c>
      <c r="S63" s="91">
        <f t="shared" si="12"/>
        <v>6028555</v>
      </c>
      <c r="T63" s="91">
        <f t="shared" si="12"/>
        <v>132551377</v>
      </c>
      <c r="U63" s="91">
        <f t="shared" si="12"/>
        <v>134570877</v>
      </c>
      <c r="V63" s="91">
        <f t="shared" si="12"/>
        <v>1967427507</v>
      </c>
      <c r="W63" s="91">
        <f t="shared" si="12"/>
        <v>1967427507</v>
      </c>
      <c r="X63" s="91">
        <f t="shared" si="12"/>
        <v>164068212</v>
      </c>
      <c r="Y63" s="91">
        <f t="shared" si="12"/>
        <v>719705641</v>
      </c>
      <c r="Z63" s="91">
        <f t="shared" si="12"/>
        <v>25341976</v>
      </c>
      <c r="AA63" s="91">
        <f t="shared" si="12"/>
        <v>25692813</v>
      </c>
      <c r="AB63" s="91">
        <f t="shared" si="12"/>
        <v>2400000</v>
      </c>
      <c r="AC63" s="91">
        <f t="shared" si="12"/>
        <v>2400000</v>
      </c>
      <c r="AD63" s="91">
        <f t="shared" si="12"/>
        <v>3388608188</v>
      </c>
      <c r="AE63" s="91">
        <f t="shared" si="12"/>
        <v>4007315604</v>
      </c>
      <c r="AF63" s="91">
        <f t="shared" ca="1" si="12"/>
        <v>562457489</v>
      </c>
      <c r="AG63" s="91">
        <f ca="1">AG54+AG57+AG60</f>
        <v>586607200</v>
      </c>
      <c r="AH63" s="91">
        <f ca="1">AH43+AH54+AH57+AH60</f>
        <v>3951065677</v>
      </c>
      <c r="AI63" s="91">
        <f>AI43+AI54+AI57+AI60</f>
        <v>4593922804</v>
      </c>
      <c r="AJ63" s="547"/>
    </row>
    <row r="64" spans="1:36" s="19" customFormat="1" ht="15.75" x14ac:dyDescent="0.25">
      <c r="A64" s="11" t="s">
        <v>219</v>
      </c>
      <c r="B64" s="17"/>
      <c r="C64" s="13"/>
      <c r="D64" s="91"/>
      <c r="E64" s="91"/>
      <c r="F64" s="91"/>
      <c r="G64" s="91"/>
      <c r="H64" s="91"/>
      <c r="I64" s="91"/>
      <c r="J64" s="91"/>
      <c r="K64" s="91"/>
      <c r="L64" s="91"/>
      <c r="M64" s="91"/>
      <c r="N64" s="91"/>
      <c r="O64" s="91"/>
      <c r="P64" s="91"/>
      <c r="Q64" s="91"/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1"/>
      <c r="AF64" s="8"/>
      <c r="AG64" s="8"/>
      <c r="AH64" s="8"/>
      <c r="AI64" s="35"/>
      <c r="AJ64" s="32"/>
    </row>
    <row r="65" spans="1:36" x14ac:dyDescent="0.25">
      <c r="A65" s="11" t="s">
        <v>220</v>
      </c>
      <c r="B65" s="16"/>
      <c r="C65" s="16" t="s">
        <v>84</v>
      </c>
      <c r="D65" s="64">
        <f>D52+D56+D58+D61</f>
        <v>374561186</v>
      </c>
      <c r="E65" s="64">
        <f t="shared" ref="E65:AI65" si="13">E52+E56+E58+E61</f>
        <v>392520139</v>
      </c>
      <c r="F65" s="64">
        <f t="shared" si="13"/>
        <v>43395324</v>
      </c>
      <c r="G65" s="64">
        <f t="shared" si="13"/>
        <v>44382433</v>
      </c>
      <c r="H65" s="64">
        <f t="shared" si="13"/>
        <v>295936684</v>
      </c>
      <c r="I65" s="64">
        <f t="shared" si="13"/>
        <v>309983741</v>
      </c>
      <c r="J65" s="64">
        <f t="shared" si="13"/>
        <v>23567530</v>
      </c>
      <c r="K65" s="64">
        <f t="shared" si="13"/>
        <v>23567530</v>
      </c>
      <c r="L65" s="64">
        <f t="shared" si="13"/>
        <v>25227421</v>
      </c>
      <c r="M65" s="64">
        <f t="shared" si="13"/>
        <v>25227421</v>
      </c>
      <c r="N65" s="64">
        <f t="shared" si="13"/>
        <v>7767900</v>
      </c>
      <c r="O65" s="64">
        <f t="shared" si="13"/>
        <v>15387325</v>
      </c>
      <c r="P65" s="64">
        <f t="shared" si="13"/>
        <v>0</v>
      </c>
      <c r="Q65" s="64">
        <f t="shared" si="13"/>
        <v>0</v>
      </c>
      <c r="R65" s="64">
        <f t="shared" si="13"/>
        <v>0</v>
      </c>
      <c r="S65" s="64">
        <f t="shared" si="13"/>
        <v>5730105</v>
      </c>
      <c r="T65" s="64">
        <f t="shared" si="13"/>
        <v>128195438</v>
      </c>
      <c r="U65" s="64">
        <f t="shared" si="13"/>
        <v>130024438</v>
      </c>
      <c r="V65" s="64">
        <f t="shared" si="13"/>
        <v>1946773671</v>
      </c>
      <c r="W65" s="64">
        <f t="shared" si="13"/>
        <v>1946773671</v>
      </c>
      <c r="X65" s="64">
        <f t="shared" si="13"/>
        <v>164068212</v>
      </c>
      <c r="Y65" s="64">
        <f t="shared" si="13"/>
        <v>719705641</v>
      </c>
      <c r="Z65" s="64">
        <f t="shared" si="13"/>
        <v>25341976</v>
      </c>
      <c r="AA65" s="64">
        <f t="shared" si="13"/>
        <v>25692813</v>
      </c>
      <c r="AB65" s="64">
        <f t="shared" si="13"/>
        <v>2400000</v>
      </c>
      <c r="AC65" s="64">
        <f t="shared" si="13"/>
        <v>2400000</v>
      </c>
      <c r="AD65" s="64">
        <f t="shared" si="13"/>
        <v>3037235342</v>
      </c>
      <c r="AE65" s="64">
        <f t="shared" si="13"/>
        <v>3641395257</v>
      </c>
      <c r="AF65" s="64">
        <f t="shared" ca="1" si="13"/>
        <v>562457489</v>
      </c>
      <c r="AG65" s="64">
        <f ca="1">AG52+AG56+AG58+AG61</f>
        <v>868418500</v>
      </c>
      <c r="AH65" s="64">
        <f t="shared" ca="1" si="13"/>
        <v>3599692831</v>
      </c>
      <c r="AI65" s="64">
        <f t="shared" si="13"/>
        <v>4228002457</v>
      </c>
      <c r="AJ65" s="21"/>
    </row>
    <row r="66" spans="1:36" x14ac:dyDescent="0.25">
      <c r="A66" s="11" t="s">
        <v>221</v>
      </c>
      <c r="B66" s="16"/>
      <c r="C66" s="16" t="s">
        <v>111</v>
      </c>
      <c r="D66" s="64">
        <f>D55</f>
        <v>12890113</v>
      </c>
      <c r="E66" s="64">
        <f t="shared" ref="E66:AI66" si="14">E55</f>
        <v>14358026</v>
      </c>
      <c r="F66" s="64">
        <f t="shared" si="14"/>
        <v>1755871</v>
      </c>
      <c r="G66" s="64">
        <f t="shared" si="14"/>
        <v>1755871</v>
      </c>
      <c r="H66" s="64">
        <f t="shared" si="14"/>
        <v>1173315</v>
      </c>
      <c r="I66" s="64">
        <f t="shared" si="14"/>
        <v>1173315</v>
      </c>
      <c r="J66" s="64">
        <f t="shared" si="14"/>
        <v>0</v>
      </c>
      <c r="K66" s="64">
        <f t="shared" si="14"/>
        <v>0</v>
      </c>
      <c r="L66" s="64">
        <f t="shared" si="14"/>
        <v>0</v>
      </c>
      <c r="M66" s="64">
        <f t="shared" si="14"/>
        <v>0</v>
      </c>
      <c r="N66" s="64">
        <f t="shared" si="14"/>
        <v>0</v>
      </c>
      <c r="O66" s="64">
        <f t="shared" si="14"/>
        <v>228095</v>
      </c>
      <c r="P66" s="64">
        <f t="shared" si="14"/>
        <v>0</v>
      </c>
      <c r="Q66" s="64">
        <f t="shared" si="14"/>
        <v>0</v>
      </c>
      <c r="R66" s="64">
        <f t="shared" si="14"/>
        <v>0</v>
      </c>
      <c r="S66" s="64">
        <f t="shared" si="14"/>
        <v>0</v>
      </c>
      <c r="T66" s="64">
        <f t="shared" si="14"/>
        <v>0</v>
      </c>
      <c r="U66" s="64">
        <f t="shared" si="14"/>
        <v>0</v>
      </c>
      <c r="V66" s="64">
        <f t="shared" si="14"/>
        <v>0</v>
      </c>
      <c r="W66" s="64">
        <f t="shared" si="14"/>
        <v>0</v>
      </c>
      <c r="X66" s="64">
        <f t="shared" si="14"/>
        <v>0</v>
      </c>
      <c r="Y66" s="64">
        <f t="shared" si="14"/>
        <v>0</v>
      </c>
      <c r="Z66" s="64">
        <f t="shared" si="14"/>
        <v>0</v>
      </c>
      <c r="AA66" s="64">
        <f t="shared" si="14"/>
        <v>0</v>
      </c>
      <c r="AB66" s="64">
        <f t="shared" si="14"/>
        <v>0</v>
      </c>
      <c r="AC66" s="64">
        <f t="shared" si="14"/>
        <v>0</v>
      </c>
      <c r="AD66" s="64">
        <f t="shared" si="14"/>
        <v>15819299</v>
      </c>
      <c r="AE66" s="64">
        <f t="shared" si="14"/>
        <v>17515307</v>
      </c>
      <c r="AF66" s="64">
        <f t="shared" si="14"/>
        <v>0</v>
      </c>
      <c r="AG66" s="64">
        <f t="shared" si="14"/>
        <v>111748365</v>
      </c>
      <c r="AH66" s="64">
        <f t="shared" si="14"/>
        <v>15819299</v>
      </c>
      <c r="AI66" s="64">
        <f t="shared" si="14"/>
        <v>17515307</v>
      </c>
      <c r="AJ66" s="21"/>
    </row>
    <row r="67" spans="1:36" x14ac:dyDescent="0.25">
      <c r="A67" s="11" t="s">
        <v>222</v>
      </c>
      <c r="B67" s="16"/>
      <c r="C67" s="16" t="s">
        <v>85</v>
      </c>
      <c r="D67" s="64">
        <f>D53+D59+D62</f>
        <v>117675816</v>
      </c>
      <c r="E67" s="64">
        <f t="shared" ref="E67:AI67" si="15">E53+E59+E62</f>
        <v>126454949</v>
      </c>
      <c r="F67" s="64">
        <f t="shared" si="15"/>
        <v>15049930</v>
      </c>
      <c r="G67" s="64">
        <f t="shared" si="15"/>
        <v>15951290</v>
      </c>
      <c r="H67" s="64">
        <f t="shared" si="15"/>
        <v>174518026</v>
      </c>
      <c r="I67" s="64">
        <f t="shared" si="15"/>
        <v>177200076</v>
      </c>
      <c r="J67" s="64">
        <f t="shared" si="15"/>
        <v>0</v>
      </c>
      <c r="K67" s="64">
        <f t="shared" si="15"/>
        <v>0</v>
      </c>
      <c r="L67" s="64">
        <f t="shared" si="15"/>
        <v>3300000</v>
      </c>
      <c r="M67" s="64">
        <f t="shared" si="15"/>
        <v>3300000</v>
      </c>
      <c r="N67" s="64">
        <f t="shared" si="15"/>
        <v>0</v>
      </c>
      <c r="O67" s="64">
        <f t="shared" si="15"/>
        <v>0</v>
      </c>
      <c r="P67" s="64">
        <f t="shared" si="15"/>
        <v>0</v>
      </c>
      <c r="Q67" s="64">
        <f t="shared" si="15"/>
        <v>0</v>
      </c>
      <c r="R67" s="64">
        <f t="shared" si="15"/>
        <v>0</v>
      </c>
      <c r="S67" s="64">
        <f t="shared" si="15"/>
        <v>298450</v>
      </c>
      <c r="T67" s="64">
        <f t="shared" si="15"/>
        <v>4355939</v>
      </c>
      <c r="U67" s="64">
        <f t="shared" si="15"/>
        <v>4546439</v>
      </c>
      <c r="V67" s="64">
        <f t="shared" si="15"/>
        <v>20653836</v>
      </c>
      <c r="W67" s="64">
        <f t="shared" si="15"/>
        <v>20653836</v>
      </c>
      <c r="X67" s="64">
        <f t="shared" si="15"/>
        <v>0</v>
      </c>
      <c r="Y67" s="64">
        <f t="shared" si="15"/>
        <v>0</v>
      </c>
      <c r="Z67" s="64">
        <f t="shared" si="15"/>
        <v>0</v>
      </c>
      <c r="AA67" s="64">
        <f t="shared" si="15"/>
        <v>0</v>
      </c>
      <c r="AB67" s="64">
        <f t="shared" si="15"/>
        <v>0</v>
      </c>
      <c r="AC67" s="64">
        <f t="shared" si="15"/>
        <v>0</v>
      </c>
      <c r="AD67" s="64">
        <f>AD53+AD59+AD62</f>
        <v>335553547</v>
      </c>
      <c r="AE67" s="64">
        <f t="shared" si="15"/>
        <v>348405040</v>
      </c>
      <c r="AF67" s="64">
        <f t="shared" si="15"/>
        <v>0</v>
      </c>
      <c r="AG67" s="64">
        <f t="shared" si="15"/>
        <v>193047535</v>
      </c>
      <c r="AH67" s="64">
        <f t="shared" si="15"/>
        <v>335553547</v>
      </c>
      <c r="AI67" s="64">
        <f t="shared" si="15"/>
        <v>348405040</v>
      </c>
      <c r="AJ67" s="21"/>
    </row>
    <row r="68" spans="1:36" s="19" customFormat="1" x14ac:dyDescent="0.25">
      <c r="A68" s="11" t="s">
        <v>223</v>
      </c>
      <c r="B68" s="22"/>
      <c r="C68" s="22" t="s">
        <v>86</v>
      </c>
      <c r="D68" s="38">
        <f>SUM(D65:D67)</f>
        <v>505127115</v>
      </c>
      <c r="E68" s="38">
        <f>SUM(E65:E67)</f>
        <v>533333114</v>
      </c>
      <c r="F68" s="38">
        <f t="shared" ref="F68:AF68" si="16">SUM(F65:F67)</f>
        <v>60201125</v>
      </c>
      <c r="G68" s="38">
        <f t="shared" ref="G68" si="17">SUM(G65:G67)</f>
        <v>62089594</v>
      </c>
      <c r="H68" s="38">
        <f t="shared" si="16"/>
        <v>471628025</v>
      </c>
      <c r="I68" s="38">
        <f t="shared" ref="I68" si="18">SUM(I65:I67)</f>
        <v>488357132</v>
      </c>
      <c r="J68" s="38">
        <f t="shared" si="16"/>
        <v>23567530</v>
      </c>
      <c r="K68" s="38">
        <f t="shared" ref="K68" si="19">SUM(K65:K67)</f>
        <v>23567530</v>
      </c>
      <c r="L68" s="38">
        <f t="shared" si="16"/>
        <v>28527421</v>
      </c>
      <c r="M68" s="38">
        <f t="shared" ref="M68" si="20">SUM(M65:M67)</f>
        <v>28527421</v>
      </c>
      <c r="N68" s="38">
        <f t="shared" si="16"/>
        <v>7767900</v>
      </c>
      <c r="O68" s="38">
        <f t="shared" ref="O68" si="21">SUM(O65:O67)</f>
        <v>15615420</v>
      </c>
      <c r="P68" s="38">
        <f t="shared" si="16"/>
        <v>0</v>
      </c>
      <c r="Q68" s="38">
        <f t="shared" ref="Q68" si="22">SUM(Q65:Q67)</f>
        <v>0</v>
      </c>
      <c r="R68" s="38">
        <f t="shared" si="16"/>
        <v>0</v>
      </c>
      <c r="S68" s="38">
        <f t="shared" ref="S68" si="23">SUM(S65:S67)</f>
        <v>6028555</v>
      </c>
      <c r="T68" s="38">
        <f t="shared" si="16"/>
        <v>132551377</v>
      </c>
      <c r="U68" s="38">
        <f t="shared" ref="U68" si="24">SUM(U65:U67)</f>
        <v>134570877</v>
      </c>
      <c r="V68" s="38">
        <f t="shared" si="16"/>
        <v>1967427507</v>
      </c>
      <c r="W68" s="38">
        <f t="shared" ref="W68" si="25">SUM(W65:W67)</f>
        <v>1967427507</v>
      </c>
      <c r="X68" s="38">
        <f t="shared" si="16"/>
        <v>164068212</v>
      </c>
      <c r="Y68" s="544">
        <f t="shared" ref="Y68" si="26">SUM(Y65:Y67)</f>
        <v>719705641</v>
      </c>
      <c r="Z68" s="38">
        <f t="shared" si="16"/>
        <v>25341976</v>
      </c>
      <c r="AA68" s="38">
        <f>SUM(AA65:AA67)</f>
        <v>25692813</v>
      </c>
      <c r="AB68" s="38">
        <f t="shared" ref="AB68:AC68" si="27">SUM(AB65:AB67)</f>
        <v>2400000</v>
      </c>
      <c r="AC68" s="38">
        <f t="shared" si="27"/>
        <v>2400000</v>
      </c>
      <c r="AD68" s="38">
        <f>SUM(AD65:AD67)</f>
        <v>3388608188</v>
      </c>
      <c r="AE68" s="38">
        <f>SUM(AE65:AE67)</f>
        <v>4007315604</v>
      </c>
      <c r="AF68" s="38">
        <f t="shared" ca="1" si="16"/>
        <v>562457489</v>
      </c>
      <c r="AG68" s="38">
        <f t="shared" ref="AG68" ca="1" si="28">SUM(AG65:AG67)</f>
        <v>1173214400</v>
      </c>
      <c r="AH68" s="38"/>
      <c r="AI68" s="36"/>
      <c r="AJ68" s="547"/>
    </row>
    <row r="69" spans="1:36" x14ac:dyDescent="0.25">
      <c r="AD69" s="122"/>
      <c r="AF69" s="21"/>
      <c r="AG69" s="21"/>
      <c r="AH69" s="21"/>
      <c r="AI69" s="21"/>
    </row>
    <row r="70" spans="1:36" x14ac:dyDescent="0.25">
      <c r="H70" s="135"/>
      <c r="L70" s="21"/>
      <c r="T70" s="21"/>
      <c r="AA70" s="21"/>
      <c r="AB70" s="21"/>
      <c r="AC70" s="21"/>
      <c r="AD70" s="21"/>
      <c r="AE70" s="21"/>
      <c r="AI70" s="21">
        <f ca="1">AI63-AG63</f>
        <v>4007315604</v>
      </c>
    </row>
    <row r="71" spans="1:36" x14ac:dyDescent="0.25">
      <c r="L71" s="21"/>
      <c r="AD71" s="21"/>
      <c r="AE71" s="21"/>
      <c r="AG71" s="21"/>
      <c r="AH71" s="21"/>
      <c r="AI71" s="21"/>
    </row>
    <row r="72" spans="1:36" x14ac:dyDescent="0.25">
      <c r="L72" s="21"/>
      <c r="Z72" s="52"/>
      <c r="AA72" s="52"/>
      <c r="AB72" s="52"/>
      <c r="AC72" s="52"/>
      <c r="AD72" s="52"/>
      <c r="AG72" s="21"/>
      <c r="AH72" s="21"/>
    </row>
    <row r="73" spans="1:36" x14ac:dyDescent="0.25">
      <c r="Z73" s="52"/>
      <c r="AA73" s="52"/>
      <c r="AB73" s="52"/>
      <c r="AC73" s="52"/>
      <c r="AD73" s="52"/>
      <c r="AG73" s="21"/>
    </row>
    <row r="74" spans="1:36" x14ac:dyDescent="0.25">
      <c r="T74" s="19"/>
      <c r="U74" s="19"/>
      <c r="Z74" s="52"/>
      <c r="AA74" s="52"/>
      <c r="AB74" s="52"/>
      <c r="AC74" s="52"/>
      <c r="AD74" s="53"/>
    </row>
  </sheetData>
  <mergeCells count="33">
    <mergeCell ref="X1:AH1"/>
    <mergeCell ref="C3:AI3"/>
    <mergeCell ref="B2:J2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X4:Y4"/>
    <mergeCell ref="Z5:AA5"/>
    <mergeCell ref="AD4:AE4"/>
    <mergeCell ref="AF5:AG5"/>
    <mergeCell ref="AF4:AG4"/>
    <mergeCell ref="AB5:AC5"/>
    <mergeCell ref="X5:Y5"/>
    <mergeCell ref="AB4:AC4"/>
    <mergeCell ref="AD5:AE5"/>
    <mergeCell ref="Z4:AA4"/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8" scale="42" fitToHeight="2" orientation="landscape" r:id="rId1"/>
  <ignoredErrors>
    <ignoredError sqref="AG63" formula="1"/>
    <ignoredError sqref="R57:S57" formulaRange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X24"/>
  <sheetViews>
    <sheetView zoomScaleNormal="100" zoomScaleSheetLayoutView="100" workbookViewId="0">
      <selection activeCell="G13" sqref="G13"/>
    </sheetView>
  </sheetViews>
  <sheetFormatPr defaultColWidth="9.28515625" defaultRowHeight="15" x14ac:dyDescent="0.25"/>
  <cols>
    <col min="1" max="1" width="5.28515625" style="43" customWidth="1"/>
    <col min="2" max="2" width="11.28515625" style="60" bestFit="1" customWidth="1"/>
    <col min="3" max="3" width="35.85546875" style="43" customWidth="1"/>
    <col min="4" max="4" width="12.28515625" style="43" customWidth="1"/>
    <col min="5" max="5" width="12.42578125" style="43" bestFit="1" customWidth="1"/>
    <col min="6" max="6" width="13.7109375" style="43" bestFit="1" customWidth="1"/>
    <col min="7" max="7" width="11.28515625" style="43" bestFit="1" customWidth="1"/>
    <col min="8" max="8" width="10.5703125" style="43" bestFit="1" customWidth="1"/>
    <col min="9" max="9" width="12" style="43" customWidth="1"/>
    <col min="10" max="10" width="8.7109375" style="43" customWidth="1"/>
    <col min="11" max="11" width="7.85546875" style="43" bestFit="1" customWidth="1"/>
    <col min="12" max="12" width="8.28515625" style="43" customWidth="1"/>
    <col min="13" max="13" width="8.5703125" style="43" customWidth="1"/>
    <col min="14" max="14" width="8.42578125" style="43" customWidth="1"/>
    <col min="15" max="15" width="8.42578125" style="43" bestFit="1" customWidth="1"/>
    <col min="16" max="16" width="8.42578125" style="43" customWidth="1"/>
    <col min="17" max="17" width="8.140625" style="43" bestFit="1" customWidth="1"/>
    <col min="18" max="18" width="9.28515625" style="43" customWidth="1"/>
    <col min="19" max="19" width="8" style="43" bestFit="1" customWidth="1"/>
    <col min="20" max="20" width="8.28515625" style="43" customWidth="1"/>
    <col min="21" max="21" width="8.140625" style="43" bestFit="1" customWidth="1"/>
    <col min="22" max="22" width="12.42578125" style="43" bestFit="1" customWidth="1"/>
    <col min="23" max="23" width="12.5703125" style="43" customWidth="1"/>
    <col min="24" max="16384" width="9.28515625" style="43"/>
  </cols>
  <sheetData>
    <row r="1" spans="1:24" ht="23.25" customHeight="1" x14ac:dyDescent="0.25">
      <c r="O1" s="640" t="s">
        <v>513</v>
      </c>
      <c r="P1" s="640"/>
      <c r="Q1" s="640"/>
      <c r="R1" s="640"/>
      <c r="S1" s="640"/>
      <c r="T1" s="640"/>
      <c r="U1" s="640"/>
      <c r="V1" s="640"/>
    </row>
    <row r="2" spans="1:24" x14ac:dyDescent="0.25">
      <c r="V2" s="523"/>
    </row>
    <row r="3" spans="1:24" ht="48" customHeight="1" x14ac:dyDescent="0.25">
      <c r="A3" s="520"/>
      <c r="B3" s="521"/>
      <c r="C3" s="641" t="s">
        <v>514</v>
      </c>
      <c r="D3" s="642"/>
      <c r="E3" s="642"/>
      <c r="F3" s="642"/>
      <c r="G3" s="642"/>
      <c r="H3" s="642"/>
      <c r="I3" s="642"/>
      <c r="J3" s="642"/>
      <c r="K3" s="642"/>
      <c r="L3" s="642"/>
      <c r="M3" s="642"/>
      <c r="N3" s="642"/>
      <c r="O3" s="642"/>
      <c r="P3" s="642"/>
      <c r="Q3" s="642"/>
      <c r="R3" s="642"/>
      <c r="S3" s="642"/>
      <c r="T3" s="642"/>
      <c r="U3" s="642"/>
      <c r="V3" s="642"/>
      <c r="W3" s="522"/>
    </row>
    <row r="4" spans="1:24" ht="48" customHeight="1" x14ac:dyDescent="0.25">
      <c r="A4" s="519" t="s">
        <v>53</v>
      </c>
      <c r="B4" s="519" t="s">
        <v>60</v>
      </c>
      <c r="C4" s="519" t="s">
        <v>54</v>
      </c>
      <c r="D4" s="638" t="s">
        <v>55</v>
      </c>
      <c r="E4" s="639"/>
      <c r="F4" s="638" t="s">
        <v>56</v>
      </c>
      <c r="G4" s="639"/>
      <c r="H4" s="638" t="s">
        <v>62</v>
      </c>
      <c r="I4" s="639"/>
      <c r="J4" s="638" t="s">
        <v>64</v>
      </c>
      <c r="K4" s="639"/>
      <c r="L4" s="638" t="s">
        <v>65</v>
      </c>
      <c r="M4" s="639"/>
      <c r="N4" s="638" t="s">
        <v>66</v>
      </c>
      <c r="O4" s="639"/>
      <c r="P4" s="638" t="s">
        <v>67</v>
      </c>
      <c r="Q4" s="639"/>
      <c r="R4" s="638" t="s">
        <v>98</v>
      </c>
      <c r="S4" s="639"/>
      <c r="T4" s="638" t="s">
        <v>93</v>
      </c>
      <c r="U4" s="639"/>
      <c r="V4" s="637" t="s">
        <v>176</v>
      </c>
      <c r="W4" s="637"/>
    </row>
    <row r="5" spans="1:24" ht="57.75" customHeight="1" x14ac:dyDescent="0.25">
      <c r="A5" s="103" t="s">
        <v>181</v>
      </c>
      <c r="B5" s="103" t="s">
        <v>107</v>
      </c>
      <c r="C5" s="61" t="s">
        <v>69</v>
      </c>
      <c r="D5" s="643" t="s">
        <v>36</v>
      </c>
      <c r="E5" s="644"/>
      <c r="F5" s="643" t="s">
        <v>99</v>
      </c>
      <c r="G5" s="644"/>
      <c r="H5" s="643" t="s">
        <v>37</v>
      </c>
      <c r="I5" s="644"/>
      <c r="J5" s="643" t="s">
        <v>100</v>
      </c>
      <c r="K5" s="644"/>
      <c r="L5" s="643" t="s">
        <v>39</v>
      </c>
      <c r="M5" s="644"/>
      <c r="N5" s="643" t="s">
        <v>42</v>
      </c>
      <c r="O5" s="644"/>
      <c r="P5" s="643" t="s">
        <v>43</v>
      </c>
      <c r="Q5" s="644"/>
      <c r="R5" s="643" t="s">
        <v>103</v>
      </c>
      <c r="S5" s="644"/>
      <c r="T5" s="643" t="s">
        <v>104</v>
      </c>
      <c r="U5" s="644"/>
      <c r="V5" s="645" t="s">
        <v>83</v>
      </c>
      <c r="W5" s="645"/>
    </row>
    <row r="6" spans="1:24" ht="57" x14ac:dyDescent="0.25">
      <c r="A6" s="44"/>
      <c r="B6" s="57"/>
      <c r="C6" s="61" t="s">
        <v>89</v>
      </c>
      <c r="D6" s="48" t="s">
        <v>505</v>
      </c>
      <c r="E6" s="14" t="s">
        <v>502</v>
      </c>
      <c r="F6" s="48" t="s">
        <v>505</v>
      </c>
      <c r="G6" s="14" t="s">
        <v>502</v>
      </c>
      <c r="H6" s="48" t="s">
        <v>505</v>
      </c>
      <c r="I6" s="14" t="s">
        <v>502</v>
      </c>
      <c r="J6" s="48" t="s">
        <v>505</v>
      </c>
      <c r="K6" s="14" t="s">
        <v>502</v>
      </c>
      <c r="L6" s="48" t="s">
        <v>505</v>
      </c>
      <c r="M6" s="14" t="s">
        <v>502</v>
      </c>
      <c r="N6" s="48" t="s">
        <v>505</v>
      </c>
      <c r="O6" s="14" t="s">
        <v>502</v>
      </c>
      <c r="P6" s="48" t="s">
        <v>505</v>
      </c>
      <c r="Q6" s="14" t="s">
        <v>502</v>
      </c>
      <c r="R6" s="48" t="s">
        <v>505</v>
      </c>
      <c r="S6" s="14" t="s">
        <v>502</v>
      </c>
      <c r="T6" s="48" t="s">
        <v>505</v>
      </c>
      <c r="U6" s="14" t="s">
        <v>502</v>
      </c>
      <c r="V6" s="48" t="s">
        <v>505</v>
      </c>
      <c r="W6" s="14" t="s">
        <v>502</v>
      </c>
    </row>
    <row r="7" spans="1:24" x14ac:dyDescent="0.25">
      <c r="A7" s="44" t="s">
        <v>1</v>
      </c>
      <c r="B7" s="44" t="s">
        <v>76</v>
      </c>
      <c r="C7" s="62" t="s">
        <v>225</v>
      </c>
      <c r="D7" s="83">
        <v>90230793</v>
      </c>
      <c r="E7" s="83">
        <v>92506185</v>
      </c>
      <c r="F7" s="83">
        <v>12291097</v>
      </c>
      <c r="G7" s="83">
        <v>12433497</v>
      </c>
      <c r="H7" s="83">
        <v>8213206</v>
      </c>
      <c r="I7" s="83">
        <v>10143206</v>
      </c>
      <c r="J7" s="84"/>
      <c r="K7" s="84"/>
      <c r="L7" s="82"/>
      <c r="M7" s="82"/>
      <c r="N7" s="82"/>
      <c r="O7" s="82">
        <v>205000</v>
      </c>
      <c r="P7" s="82"/>
      <c r="Q7" s="82"/>
      <c r="R7" s="82"/>
      <c r="S7" s="82"/>
      <c r="T7" s="84"/>
      <c r="U7" s="84"/>
      <c r="V7" s="95">
        <f>D7+F7+H7+J7+L7+N7+P7+R7+T7</f>
        <v>110735096</v>
      </c>
      <c r="W7" s="95">
        <f>E7+G7+I7+K7+M7+O7+Q7+S7</f>
        <v>115287888</v>
      </c>
    </row>
    <row r="8" spans="1:24" x14ac:dyDescent="0.25">
      <c r="A8" s="44" t="s">
        <v>3</v>
      </c>
      <c r="B8" s="44" t="s">
        <v>115</v>
      </c>
      <c r="C8" s="62" t="s">
        <v>111</v>
      </c>
      <c r="D8" s="83">
        <v>12890113</v>
      </c>
      <c r="E8" s="83">
        <v>13358026</v>
      </c>
      <c r="F8" s="83">
        <v>1755871</v>
      </c>
      <c r="G8" s="83">
        <v>1755871</v>
      </c>
      <c r="H8" s="83">
        <v>1173315</v>
      </c>
      <c r="I8" s="83">
        <v>1173315</v>
      </c>
      <c r="J8" s="84"/>
      <c r="K8" s="84"/>
      <c r="L8" s="82"/>
      <c r="M8" s="82">
        <v>228095</v>
      </c>
      <c r="N8" s="82"/>
      <c r="O8" s="82"/>
      <c r="P8" s="82"/>
      <c r="Q8" s="82"/>
      <c r="R8" s="82"/>
      <c r="S8" s="82"/>
      <c r="T8" s="84"/>
      <c r="U8" s="84"/>
      <c r="V8" s="95">
        <f>D8+F8+H8+L8+N8+P8</f>
        <v>15819299</v>
      </c>
      <c r="W8" s="95">
        <f>E8+G8+I8+K8+M8+O8+Q8+S8</f>
        <v>16515307</v>
      </c>
    </row>
    <row r="9" spans="1:24" x14ac:dyDescent="0.25">
      <c r="A9" s="44" t="s">
        <v>4</v>
      </c>
      <c r="B9" s="44"/>
      <c r="C9" s="62" t="s">
        <v>202</v>
      </c>
      <c r="D9" s="83"/>
      <c r="E9" s="83"/>
      <c r="F9" s="83"/>
      <c r="G9" s="83"/>
      <c r="H9" s="83"/>
      <c r="I9" s="83"/>
      <c r="J9" s="84"/>
      <c r="K9" s="84"/>
      <c r="L9" s="82"/>
      <c r="M9" s="82"/>
      <c r="N9" s="82"/>
      <c r="O9" s="82"/>
      <c r="P9" s="82"/>
      <c r="Q9" s="82"/>
      <c r="R9" s="82"/>
      <c r="S9" s="82"/>
      <c r="T9" s="84"/>
      <c r="U9" s="84"/>
      <c r="V9" s="95">
        <f>SUM(D9:U9)</f>
        <v>0</v>
      </c>
      <c r="W9" s="95">
        <f t="shared" ref="W9:W13" si="0">E9+G9+I9+K9+M9+O9+Q9+S9</f>
        <v>0</v>
      </c>
    </row>
    <row r="10" spans="1:24" ht="27.75" customHeight="1" x14ac:dyDescent="0.25">
      <c r="A10" s="44" t="s">
        <v>6</v>
      </c>
      <c r="B10" s="44"/>
      <c r="C10" s="531" t="s">
        <v>558</v>
      </c>
      <c r="D10" s="83"/>
      <c r="E10" s="83">
        <v>1000000</v>
      </c>
      <c r="F10" s="83"/>
      <c r="G10" s="83"/>
      <c r="H10" s="83"/>
      <c r="I10" s="83"/>
      <c r="J10" s="84"/>
      <c r="K10" s="84"/>
      <c r="L10" s="82"/>
      <c r="M10" s="82"/>
      <c r="N10" s="82"/>
      <c r="O10" s="82"/>
      <c r="P10" s="82"/>
      <c r="Q10" s="82"/>
      <c r="R10" s="82"/>
      <c r="S10" s="82"/>
      <c r="T10" s="84"/>
      <c r="U10" s="84"/>
      <c r="V10" s="95">
        <f>SUM(D10:U10)</f>
        <v>1000000</v>
      </c>
      <c r="W10" s="95">
        <f t="shared" si="0"/>
        <v>1000000</v>
      </c>
    </row>
    <row r="11" spans="1:24" ht="15.75" x14ac:dyDescent="0.25">
      <c r="A11" s="44"/>
      <c r="B11" s="44"/>
      <c r="C11" s="61" t="s">
        <v>91</v>
      </c>
      <c r="D11" s="95">
        <f>SUM(D7:D10)</f>
        <v>103120906</v>
      </c>
      <c r="E11" s="95">
        <f t="shared" ref="E11:V11" si="1">SUM(E7:E10)</f>
        <v>106864211</v>
      </c>
      <c r="F11" s="95">
        <f t="shared" si="1"/>
        <v>14046968</v>
      </c>
      <c r="G11" s="95">
        <f t="shared" si="1"/>
        <v>14189368</v>
      </c>
      <c r="H11" s="95">
        <f t="shared" si="1"/>
        <v>9386521</v>
      </c>
      <c r="I11" s="95">
        <f t="shared" si="1"/>
        <v>11316521</v>
      </c>
      <c r="J11" s="95">
        <f t="shared" si="1"/>
        <v>0</v>
      </c>
      <c r="K11" s="95">
        <f t="shared" si="1"/>
        <v>0</v>
      </c>
      <c r="L11" s="95">
        <f t="shared" si="1"/>
        <v>0</v>
      </c>
      <c r="M11" s="95">
        <f t="shared" si="1"/>
        <v>228095</v>
      </c>
      <c r="N11" s="95">
        <f t="shared" si="1"/>
        <v>0</v>
      </c>
      <c r="O11" s="95">
        <f t="shared" si="1"/>
        <v>205000</v>
      </c>
      <c r="P11" s="95">
        <f t="shared" si="1"/>
        <v>0</v>
      </c>
      <c r="Q11" s="95">
        <f t="shared" si="1"/>
        <v>0</v>
      </c>
      <c r="R11" s="95">
        <f t="shared" si="1"/>
        <v>0</v>
      </c>
      <c r="S11" s="95">
        <f t="shared" si="1"/>
        <v>0</v>
      </c>
      <c r="T11" s="95">
        <f t="shared" si="1"/>
        <v>0</v>
      </c>
      <c r="U11" s="95">
        <f t="shared" si="1"/>
        <v>0</v>
      </c>
      <c r="V11" s="95">
        <f t="shared" si="1"/>
        <v>127554395</v>
      </c>
      <c r="W11" s="95">
        <f>E11+G11+I11+K11+M11+O11+Q11+S11</f>
        <v>132803195</v>
      </c>
      <c r="X11" s="70"/>
    </row>
    <row r="12" spans="1:24" x14ac:dyDescent="0.25">
      <c r="A12" s="44" t="s">
        <v>8</v>
      </c>
      <c r="B12" s="44"/>
      <c r="C12" s="51" t="s">
        <v>111</v>
      </c>
      <c r="D12" s="81">
        <f>D8</f>
        <v>12890113</v>
      </c>
      <c r="E12" s="81">
        <f>E8+E10</f>
        <v>14358026</v>
      </c>
      <c r="F12" s="81">
        <f t="shared" ref="F12:U12" si="2">F8</f>
        <v>1755871</v>
      </c>
      <c r="G12" s="81">
        <f t="shared" si="2"/>
        <v>1755871</v>
      </c>
      <c r="H12" s="81">
        <f t="shared" si="2"/>
        <v>1173315</v>
      </c>
      <c r="I12" s="81">
        <f t="shared" si="2"/>
        <v>1173315</v>
      </c>
      <c r="J12" s="81">
        <f t="shared" si="2"/>
        <v>0</v>
      </c>
      <c r="K12" s="81">
        <f t="shared" si="2"/>
        <v>0</v>
      </c>
      <c r="L12" s="81">
        <f t="shared" si="2"/>
        <v>0</v>
      </c>
      <c r="M12" s="81">
        <f t="shared" si="2"/>
        <v>228095</v>
      </c>
      <c r="N12" s="81">
        <f t="shared" si="2"/>
        <v>0</v>
      </c>
      <c r="O12" s="81">
        <f t="shared" si="2"/>
        <v>0</v>
      </c>
      <c r="P12" s="81">
        <f t="shared" si="2"/>
        <v>0</v>
      </c>
      <c r="Q12" s="81">
        <f t="shared" si="2"/>
        <v>0</v>
      </c>
      <c r="R12" s="81">
        <f t="shared" si="2"/>
        <v>0</v>
      </c>
      <c r="S12" s="81">
        <f t="shared" si="2"/>
        <v>0</v>
      </c>
      <c r="T12" s="81">
        <f t="shared" si="2"/>
        <v>0</v>
      </c>
      <c r="U12" s="81">
        <f t="shared" si="2"/>
        <v>0</v>
      </c>
      <c r="V12" s="95">
        <f>D12+F12+H12+J12+L12+N12+P12</f>
        <v>15819299</v>
      </c>
      <c r="W12" s="95">
        <f>E12+G12+I12+K12+M12+O12+Q12+S12</f>
        <v>17515307</v>
      </c>
    </row>
    <row r="13" spans="1:24" x14ac:dyDescent="0.25">
      <c r="A13" s="44" t="s">
        <v>15</v>
      </c>
      <c r="B13" s="44"/>
      <c r="C13" s="51" t="s">
        <v>225</v>
      </c>
      <c r="D13" s="81">
        <f>D7</f>
        <v>90230793</v>
      </c>
      <c r="E13" s="81">
        <f t="shared" ref="E13:V13" si="3">E7</f>
        <v>92506185</v>
      </c>
      <c r="F13" s="81">
        <f t="shared" si="3"/>
        <v>12291097</v>
      </c>
      <c r="G13" s="81">
        <f t="shared" si="3"/>
        <v>12433497</v>
      </c>
      <c r="H13" s="81">
        <f t="shared" si="3"/>
        <v>8213206</v>
      </c>
      <c r="I13" s="81">
        <f t="shared" si="3"/>
        <v>10143206</v>
      </c>
      <c r="J13" s="81">
        <f t="shared" si="3"/>
        <v>0</v>
      </c>
      <c r="K13" s="81">
        <f t="shared" si="3"/>
        <v>0</v>
      </c>
      <c r="L13" s="81">
        <f t="shared" si="3"/>
        <v>0</v>
      </c>
      <c r="M13" s="81">
        <f t="shared" si="3"/>
        <v>0</v>
      </c>
      <c r="N13" s="81">
        <f t="shared" si="3"/>
        <v>0</v>
      </c>
      <c r="O13" s="81">
        <f t="shared" si="3"/>
        <v>205000</v>
      </c>
      <c r="P13" s="81">
        <f t="shared" si="3"/>
        <v>0</v>
      </c>
      <c r="Q13" s="81">
        <f t="shared" si="3"/>
        <v>0</v>
      </c>
      <c r="R13" s="81">
        <f t="shared" si="3"/>
        <v>0</v>
      </c>
      <c r="S13" s="81">
        <f t="shared" si="3"/>
        <v>0</v>
      </c>
      <c r="T13" s="81">
        <f t="shared" si="3"/>
        <v>0</v>
      </c>
      <c r="U13" s="81">
        <f t="shared" si="3"/>
        <v>0</v>
      </c>
      <c r="V13" s="81">
        <f t="shared" si="3"/>
        <v>110735096</v>
      </c>
      <c r="W13" s="95">
        <f t="shared" si="0"/>
        <v>115287888</v>
      </c>
    </row>
    <row r="16" spans="1:24" x14ac:dyDescent="0.25">
      <c r="D16" s="597"/>
      <c r="F16" s="70"/>
      <c r="G16" s="70"/>
      <c r="U16" s="70"/>
      <c r="V16" s="70"/>
    </row>
    <row r="17" spans="4:8" x14ac:dyDescent="0.25">
      <c r="D17" s="596"/>
      <c r="H17" s="70"/>
    </row>
    <row r="18" spans="4:8" x14ac:dyDescent="0.25">
      <c r="D18" s="70"/>
      <c r="F18" s="70"/>
    </row>
    <row r="23" spans="4:8" x14ac:dyDescent="0.25">
      <c r="F23" s="70"/>
    </row>
    <row r="24" spans="4:8" x14ac:dyDescent="0.25">
      <c r="F24" s="70"/>
    </row>
  </sheetData>
  <mergeCells count="22">
    <mergeCell ref="O1:V1"/>
    <mergeCell ref="C3:V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W5"/>
    <mergeCell ref="D4:E4"/>
    <mergeCell ref="F4:G4"/>
    <mergeCell ref="H4:I4"/>
    <mergeCell ref="J4:K4"/>
    <mergeCell ref="V4:W4"/>
    <mergeCell ref="L4:M4"/>
    <mergeCell ref="N4:O4"/>
    <mergeCell ref="P4:Q4"/>
    <mergeCell ref="R4:S4"/>
    <mergeCell ref="T4:U4"/>
  </mergeCells>
  <phoneticPr fontId="39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70C0"/>
  </sheetPr>
  <dimension ref="A2:Z21"/>
  <sheetViews>
    <sheetView zoomScaleNormal="100" zoomScaleSheetLayoutView="100" workbookViewId="0">
      <selection activeCell="G12" sqref="G12"/>
    </sheetView>
  </sheetViews>
  <sheetFormatPr defaultColWidth="9.28515625" defaultRowHeight="15" x14ac:dyDescent="0.25"/>
  <cols>
    <col min="1" max="1" width="5.5703125" style="9" customWidth="1"/>
    <col min="2" max="2" width="14" style="63" customWidth="1"/>
    <col min="3" max="3" width="35" style="9" bestFit="1" customWidth="1"/>
    <col min="4" max="9" width="12.28515625" style="9" customWidth="1"/>
    <col min="10" max="10" width="9.7109375" style="9" customWidth="1"/>
    <col min="11" max="11" width="8.7109375" style="9" customWidth="1"/>
    <col min="12" max="12" width="10.140625" style="9" customWidth="1"/>
    <col min="13" max="13" width="10.28515625" style="9" customWidth="1"/>
    <col min="14" max="14" width="9.85546875" style="9" customWidth="1"/>
    <col min="15" max="15" width="10.140625" style="9" bestFit="1" customWidth="1"/>
    <col min="16" max="16" width="10" style="9" customWidth="1"/>
    <col min="17" max="17" width="10.140625" style="9" customWidth="1"/>
    <col min="18" max="18" width="9.85546875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28515625" style="9" customWidth="1"/>
    <col min="23" max="23" width="11.7109375" style="21" hidden="1" customWidth="1"/>
    <col min="24" max="24" width="12" style="9" hidden="1" customWidth="1"/>
    <col min="25" max="25" width="12.42578125" style="19" bestFit="1" customWidth="1"/>
    <col min="26" max="26" width="11.140625" style="9" bestFit="1" customWidth="1"/>
    <col min="27" max="16384" width="9.28515625" style="9"/>
  </cols>
  <sheetData>
    <row r="2" spans="1:25" x14ac:dyDescent="0.25">
      <c r="L2" s="633" t="s">
        <v>515</v>
      </c>
      <c r="M2" s="633"/>
      <c r="N2" s="633"/>
      <c r="O2" s="633"/>
      <c r="P2" s="633"/>
      <c r="Q2" s="633"/>
      <c r="R2" s="633"/>
      <c r="S2" s="633"/>
    </row>
    <row r="3" spans="1:25" ht="54" customHeight="1" x14ac:dyDescent="0.25">
      <c r="A3" s="109"/>
      <c r="C3" s="647" t="s">
        <v>516</v>
      </c>
      <c r="D3" s="647"/>
      <c r="E3" s="647"/>
      <c r="F3" s="647"/>
      <c r="G3" s="647"/>
      <c r="H3" s="647"/>
      <c r="I3" s="647"/>
      <c r="J3" s="647"/>
      <c r="K3" s="647"/>
      <c r="L3" s="647"/>
      <c r="M3" s="647"/>
      <c r="N3" s="647"/>
      <c r="O3" s="647"/>
      <c r="P3" s="647"/>
      <c r="Q3" s="647"/>
      <c r="R3" s="647"/>
      <c r="S3" s="647"/>
      <c r="T3" s="647"/>
      <c r="U3" s="647"/>
      <c r="V3" s="647"/>
      <c r="W3" s="647"/>
      <c r="X3" s="647"/>
      <c r="Y3" s="648"/>
    </row>
    <row r="4" spans="1:25" ht="54" customHeight="1" x14ac:dyDescent="0.25">
      <c r="A4" s="512" t="s">
        <v>53</v>
      </c>
      <c r="B4" s="512" t="s">
        <v>60</v>
      </c>
      <c r="C4" s="512" t="s">
        <v>54</v>
      </c>
      <c r="D4" s="646" t="s">
        <v>55</v>
      </c>
      <c r="E4" s="646"/>
      <c r="F4" s="646" t="s">
        <v>56</v>
      </c>
      <c r="G4" s="646"/>
      <c r="H4" s="646" t="s">
        <v>62</v>
      </c>
      <c r="I4" s="646"/>
      <c r="J4" s="646" t="s">
        <v>64</v>
      </c>
      <c r="K4" s="646"/>
      <c r="L4" s="646" t="s">
        <v>65</v>
      </c>
      <c r="M4" s="646"/>
      <c r="N4" s="646" t="s">
        <v>66</v>
      </c>
      <c r="O4" s="646"/>
      <c r="P4" s="646" t="s">
        <v>67</v>
      </c>
      <c r="Q4" s="646"/>
      <c r="R4" s="646" t="s">
        <v>98</v>
      </c>
      <c r="S4" s="646"/>
      <c r="T4" s="646" t="s">
        <v>93</v>
      </c>
      <c r="U4" s="646"/>
      <c r="V4" s="646" t="s">
        <v>176</v>
      </c>
      <c r="W4" s="646"/>
      <c r="X4" s="646"/>
      <c r="Y4" s="646"/>
    </row>
    <row r="5" spans="1:25" ht="45" customHeight="1" x14ac:dyDescent="0.25">
      <c r="A5" s="108" t="s">
        <v>181</v>
      </c>
      <c r="B5" s="107" t="s">
        <v>96</v>
      </c>
      <c r="C5" s="13" t="s">
        <v>69</v>
      </c>
      <c r="D5" s="645" t="s">
        <v>36</v>
      </c>
      <c r="E5" s="645"/>
      <c r="F5" s="645" t="s">
        <v>99</v>
      </c>
      <c r="G5" s="645"/>
      <c r="H5" s="645" t="s">
        <v>37</v>
      </c>
      <c r="I5" s="645"/>
      <c r="J5" s="645" t="s">
        <v>100</v>
      </c>
      <c r="K5" s="645"/>
      <c r="L5" s="645" t="s">
        <v>113</v>
      </c>
      <c r="M5" s="645"/>
      <c r="N5" s="645" t="s">
        <v>42</v>
      </c>
      <c r="O5" s="645"/>
      <c r="P5" s="645" t="s">
        <v>43</v>
      </c>
      <c r="Q5" s="645"/>
      <c r="R5" s="645" t="s">
        <v>103</v>
      </c>
      <c r="S5" s="645"/>
      <c r="T5" s="645" t="s">
        <v>108</v>
      </c>
      <c r="U5" s="645"/>
      <c r="V5" s="649" t="s">
        <v>83</v>
      </c>
      <c r="W5" s="649"/>
      <c r="X5" s="649"/>
      <c r="Y5" s="649"/>
    </row>
    <row r="6" spans="1:25" ht="46.5" customHeight="1" x14ac:dyDescent="0.25">
      <c r="A6" s="11" t="s">
        <v>1</v>
      </c>
      <c r="B6" s="16"/>
      <c r="C6" s="13" t="s">
        <v>89</v>
      </c>
      <c r="D6" s="48" t="s">
        <v>517</v>
      </c>
      <c r="E6" s="14" t="s">
        <v>502</v>
      </c>
      <c r="F6" s="48" t="s">
        <v>517</v>
      </c>
      <c r="G6" s="14" t="s">
        <v>502</v>
      </c>
      <c r="H6" s="48" t="s">
        <v>517</v>
      </c>
      <c r="I6" s="14" t="s">
        <v>502</v>
      </c>
      <c r="J6" s="48" t="s">
        <v>517</v>
      </c>
      <c r="K6" s="14" t="s">
        <v>502</v>
      </c>
      <c r="L6" s="48" t="s">
        <v>517</v>
      </c>
      <c r="M6" s="14" t="s">
        <v>502</v>
      </c>
      <c r="N6" s="48" t="s">
        <v>517</v>
      </c>
      <c r="O6" s="14" t="s">
        <v>502</v>
      </c>
      <c r="P6" s="48" t="s">
        <v>517</v>
      </c>
      <c r="Q6" s="14" t="s">
        <v>502</v>
      </c>
      <c r="R6" s="48" t="s">
        <v>517</v>
      </c>
      <c r="S6" s="14" t="s">
        <v>502</v>
      </c>
      <c r="T6" s="48" t="s">
        <v>517</v>
      </c>
      <c r="U6" s="14" t="s">
        <v>502</v>
      </c>
      <c r="V6" s="48" t="s">
        <v>517</v>
      </c>
      <c r="W6" s="14" t="s">
        <v>458</v>
      </c>
      <c r="X6" s="48" t="s">
        <v>464</v>
      </c>
      <c r="Y6" s="14" t="s">
        <v>502</v>
      </c>
    </row>
    <row r="7" spans="1:25" x14ac:dyDescent="0.25">
      <c r="A7" s="11" t="s">
        <v>3</v>
      </c>
      <c r="B7" s="16" t="s">
        <v>77</v>
      </c>
      <c r="C7" s="10" t="s">
        <v>226</v>
      </c>
      <c r="D7" s="111">
        <v>52827103</v>
      </c>
      <c r="E7" s="541">
        <v>56004326</v>
      </c>
      <c r="F7" s="111">
        <v>6763638</v>
      </c>
      <c r="G7" s="83">
        <v>7303318</v>
      </c>
      <c r="H7" s="92">
        <v>81495766</v>
      </c>
      <c r="I7" s="83">
        <v>83995766</v>
      </c>
      <c r="J7" s="92"/>
      <c r="K7" s="92"/>
      <c r="L7" s="92"/>
      <c r="M7" s="92"/>
      <c r="N7" s="92">
        <v>4052227</v>
      </c>
      <c r="O7" s="83">
        <v>3788979</v>
      </c>
      <c r="P7" s="92"/>
      <c r="Q7" s="92"/>
      <c r="R7" s="92"/>
      <c r="S7" s="92"/>
      <c r="T7" s="92"/>
      <c r="U7" s="92"/>
      <c r="V7" s="7">
        <f t="shared" ref="V7:V16" si="0">T7+R7+P7+N7+L7+J7+H7+F7+D7</f>
        <v>145138734</v>
      </c>
      <c r="W7" s="64">
        <v>63126</v>
      </c>
      <c r="X7" s="96">
        <f>58896+3200</f>
        <v>62096</v>
      </c>
      <c r="Y7" s="38">
        <f>E7+G7+I7+K7+M7+O7+Q7+S7+U7</f>
        <v>151092389</v>
      </c>
    </row>
    <row r="8" spans="1:25" x14ac:dyDescent="0.25">
      <c r="A8" s="11" t="s">
        <v>4</v>
      </c>
      <c r="B8" s="16" t="s">
        <v>77</v>
      </c>
      <c r="C8" s="10" t="s">
        <v>229</v>
      </c>
      <c r="D8" s="111">
        <v>63052713</v>
      </c>
      <c r="E8" s="541">
        <v>68654623</v>
      </c>
      <c r="F8" s="111">
        <v>8196852</v>
      </c>
      <c r="G8" s="83">
        <v>8558532</v>
      </c>
      <c r="H8" s="92">
        <v>76591546</v>
      </c>
      <c r="I8" s="83">
        <v>76691546</v>
      </c>
      <c r="J8" s="92"/>
      <c r="K8" s="92"/>
      <c r="L8" s="92"/>
      <c r="M8" s="92"/>
      <c r="N8" s="92">
        <v>303712</v>
      </c>
      <c r="O8" s="83">
        <v>757460</v>
      </c>
      <c r="P8" s="92"/>
      <c r="Q8" s="92"/>
      <c r="R8" s="92"/>
      <c r="S8" s="92"/>
      <c r="T8" s="92"/>
      <c r="U8" s="92"/>
      <c r="V8" s="7">
        <f t="shared" si="0"/>
        <v>148144823</v>
      </c>
      <c r="W8" s="64"/>
      <c r="X8" s="96"/>
      <c r="Y8" s="38">
        <f t="shared" ref="Y8:Y12" si="1">E8+G8+I8+K8+M8+O8+Q8+S8+U8</f>
        <v>154662161</v>
      </c>
    </row>
    <row r="9" spans="1:25" x14ac:dyDescent="0.25">
      <c r="A9" s="11" t="s">
        <v>6</v>
      </c>
      <c r="B9" s="16" t="s">
        <v>76</v>
      </c>
      <c r="C9" s="10" t="s">
        <v>227</v>
      </c>
      <c r="D9" s="111">
        <v>4088020</v>
      </c>
      <c r="E9" s="541">
        <v>4541797</v>
      </c>
      <c r="F9" s="111">
        <v>531443</v>
      </c>
      <c r="G9" s="83">
        <v>566203</v>
      </c>
      <c r="H9" s="92">
        <v>978479</v>
      </c>
      <c r="I9" s="92">
        <v>988479</v>
      </c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2"/>
      <c r="V9" s="7">
        <f t="shared" si="0"/>
        <v>5597942</v>
      </c>
      <c r="W9" s="64">
        <v>9158</v>
      </c>
      <c r="X9" s="96">
        <v>8953</v>
      </c>
      <c r="Y9" s="38">
        <f t="shared" si="1"/>
        <v>6096479</v>
      </c>
    </row>
    <row r="10" spans="1:25" x14ac:dyDescent="0.25">
      <c r="A10" s="11" t="s">
        <v>8</v>
      </c>
      <c r="B10" s="16" t="s">
        <v>76</v>
      </c>
      <c r="C10" s="10" t="s">
        <v>228</v>
      </c>
      <c r="D10" s="111">
        <v>3968176</v>
      </c>
      <c r="E10" s="541">
        <v>3979676</v>
      </c>
      <c r="F10" s="111">
        <v>515863</v>
      </c>
      <c r="G10" s="83">
        <f>F10</f>
        <v>515863</v>
      </c>
      <c r="H10" s="92">
        <v>767279</v>
      </c>
      <c r="I10" s="83">
        <f t="shared" ref="I10:I13" si="2">H10</f>
        <v>767279</v>
      </c>
      <c r="J10" s="92"/>
      <c r="K10" s="92"/>
      <c r="L10" s="92"/>
      <c r="M10" s="92"/>
      <c r="N10" s="92"/>
      <c r="O10" s="92"/>
      <c r="P10" s="92"/>
      <c r="Q10" s="92"/>
      <c r="R10" s="92"/>
      <c r="S10" s="92"/>
      <c r="T10" s="92"/>
      <c r="U10" s="92"/>
      <c r="V10" s="7">
        <f t="shared" si="0"/>
        <v>5251318</v>
      </c>
      <c r="W10" s="64"/>
      <c r="X10" s="96"/>
      <c r="Y10" s="38">
        <f t="shared" si="1"/>
        <v>5262818</v>
      </c>
    </row>
    <row r="11" spans="1:25" x14ac:dyDescent="0.25">
      <c r="A11" s="11" t="s">
        <v>15</v>
      </c>
      <c r="B11" s="16" t="s">
        <v>76</v>
      </c>
      <c r="C11" s="10" t="s">
        <v>456</v>
      </c>
      <c r="D11" s="111">
        <v>2592292</v>
      </c>
      <c r="E11" s="541">
        <v>2732292</v>
      </c>
      <c r="F11" s="111">
        <v>336998</v>
      </c>
      <c r="G11" s="92">
        <v>341288</v>
      </c>
      <c r="H11" s="92">
        <v>15012795</v>
      </c>
      <c r="I11" s="83">
        <v>15135109</v>
      </c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7">
        <f t="shared" si="0"/>
        <v>17942085</v>
      </c>
      <c r="W11" s="64">
        <v>15074</v>
      </c>
      <c r="X11" s="96">
        <v>15183</v>
      </c>
      <c r="Y11" s="38">
        <f t="shared" si="1"/>
        <v>18208689</v>
      </c>
    </row>
    <row r="12" spans="1:25" x14ac:dyDescent="0.25">
      <c r="A12" s="11" t="s">
        <v>17</v>
      </c>
      <c r="B12" s="16" t="s">
        <v>76</v>
      </c>
      <c r="C12" s="10" t="s">
        <v>230</v>
      </c>
      <c r="D12" s="116">
        <v>11110762</v>
      </c>
      <c r="E12" s="541">
        <v>11442674</v>
      </c>
      <c r="F12" s="111">
        <v>1444399</v>
      </c>
      <c r="G12" s="83">
        <v>1480787</v>
      </c>
      <c r="H12" s="92">
        <v>430034</v>
      </c>
      <c r="I12" s="92">
        <f t="shared" si="2"/>
        <v>430034</v>
      </c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7">
        <f t="shared" si="0"/>
        <v>12985195</v>
      </c>
      <c r="W12" s="64">
        <v>6981</v>
      </c>
      <c r="X12" s="96">
        <v>7395</v>
      </c>
      <c r="Y12" s="38">
        <f t="shared" si="1"/>
        <v>13353495</v>
      </c>
    </row>
    <row r="13" spans="1:25" x14ac:dyDescent="0.25">
      <c r="A13" s="11" t="s">
        <v>18</v>
      </c>
      <c r="B13" s="16" t="s">
        <v>77</v>
      </c>
      <c r="C13" s="10" t="s">
        <v>465</v>
      </c>
      <c r="D13" s="116">
        <v>1376000</v>
      </c>
      <c r="E13" s="111">
        <f>D13</f>
        <v>1376000</v>
      </c>
      <c r="F13" s="111">
        <v>89440</v>
      </c>
      <c r="G13" s="92">
        <f>F13</f>
        <v>89440</v>
      </c>
      <c r="H13" s="92">
        <v>62897</v>
      </c>
      <c r="I13" s="92">
        <f t="shared" si="2"/>
        <v>62897</v>
      </c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7">
        <f t="shared" si="0"/>
        <v>1528337</v>
      </c>
      <c r="W13" s="64"/>
      <c r="X13" s="96"/>
      <c r="Y13" s="38">
        <f t="shared" ref="Y13:Y15" si="3">E13+G13+I13+K13+M13+O13+Q13+S13+U13</f>
        <v>1528337</v>
      </c>
    </row>
    <row r="14" spans="1:25" x14ac:dyDescent="0.25">
      <c r="A14" s="11" t="s">
        <v>20</v>
      </c>
      <c r="B14" s="16"/>
      <c r="C14" s="65" t="s">
        <v>91</v>
      </c>
      <c r="D14" s="7">
        <f t="shared" ref="D14:U14" si="4">SUM(D7:D13)</f>
        <v>139015066</v>
      </c>
      <c r="E14" s="7">
        <f t="shared" si="4"/>
        <v>148731388</v>
      </c>
      <c r="F14" s="7">
        <f t="shared" si="4"/>
        <v>17878633</v>
      </c>
      <c r="G14" s="7">
        <f t="shared" si="4"/>
        <v>18855431</v>
      </c>
      <c r="H14" s="7">
        <f t="shared" si="4"/>
        <v>175338796</v>
      </c>
      <c r="I14" s="7">
        <f t="shared" si="4"/>
        <v>178071110</v>
      </c>
      <c r="J14" s="7">
        <f t="shared" si="4"/>
        <v>0</v>
      </c>
      <c r="K14" s="7">
        <f t="shared" si="4"/>
        <v>0</v>
      </c>
      <c r="L14" s="7">
        <f t="shared" si="4"/>
        <v>0</v>
      </c>
      <c r="M14" s="7">
        <f t="shared" si="4"/>
        <v>0</v>
      </c>
      <c r="N14" s="7">
        <f t="shared" si="4"/>
        <v>4355939</v>
      </c>
      <c r="O14" s="7">
        <f t="shared" si="4"/>
        <v>4546439</v>
      </c>
      <c r="P14" s="7">
        <f t="shared" si="4"/>
        <v>0</v>
      </c>
      <c r="Q14" s="7">
        <f t="shared" si="4"/>
        <v>0</v>
      </c>
      <c r="R14" s="7">
        <f t="shared" si="4"/>
        <v>0</v>
      </c>
      <c r="S14" s="7">
        <f t="shared" si="4"/>
        <v>0</v>
      </c>
      <c r="T14" s="7">
        <f t="shared" si="4"/>
        <v>0</v>
      </c>
      <c r="U14" s="7">
        <f t="shared" si="4"/>
        <v>0</v>
      </c>
      <c r="V14" s="7">
        <f t="shared" si="0"/>
        <v>336588434</v>
      </c>
      <c r="W14" s="7">
        <f>SUM(W7:W13)</f>
        <v>94339</v>
      </c>
      <c r="X14" s="7">
        <f>SUM(X7:X13)</f>
        <v>93627</v>
      </c>
      <c r="Y14" s="38">
        <f>E14+G14+I14+K14+M14+O14+Q14+S14+U14</f>
        <v>350204368</v>
      </c>
    </row>
    <row r="15" spans="1:25" x14ac:dyDescent="0.25">
      <c r="A15" s="11" t="s">
        <v>21</v>
      </c>
      <c r="B15" s="16"/>
      <c r="C15" s="16" t="s">
        <v>81</v>
      </c>
      <c r="D15" s="64">
        <f t="shared" ref="D15:U15" si="5">SUMIF($B7:$B13,"kötelező",D7:D13)</f>
        <v>21759250</v>
      </c>
      <c r="E15" s="64">
        <f t="shared" si="5"/>
        <v>22696439</v>
      </c>
      <c r="F15" s="64">
        <f t="shared" si="5"/>
        <v>2828703</v>
      </c>
      <c r="G15" s="64">
        <f t="shared" si="5"/>
        <v>2904141</v>
      </c>
      <c r="H15" s="64">
        <f t="shared" si="5"/>
        <v>17188587</v>
      </c>
      <c r="I15" s="64">
        <f t="shared" si="5"/>
        <v>17320901</v>
      </c>
      <c r="J15" s="64">
        <f t="shared" si="5"/>
        <v>0</v>
      </c>
      <c r="K15" s="64">
        <f t="shared" si="5"/>
        <v>0</v>
      </c>
      <c r="L15" s="64">
        <f t="shared" si="5"/>
        <v>0</v>
      </c>
      <c r="M15" s="64">
        <f t="shared" si="5"/>
        <v>0</v>
      </c>
      <c r="N15" s="64">
        <f t="shared" si="5"/>
        <v>0</v>
      </c>
      <c r="O15" s="64">
        <f t="shared" si="5"/>
        <v>0</v>
      </c>
      <c r="P15" s="64">
        <f t="shared" si="5"/>
        <v>0</v>
      </c>
      <c r="Q15" s="64">
        <f t="shared" si="5"/>
        <v>0</v>
      </c>
      <c r="R15" s="64">
        <f t="shared" si="5"/>
        <v>0</v>
      </c>
      <c r="S15" s="64">
        <f t="shared" si="5"/>
        <v>0</v>
      </c>
      <c r="T15" s="64">
        <f t="shared" si="5"/>
        <v>0</v>
      </c>
      <c r="U15" s="64">
        <f t="shared" si="5"/>
        <v>0</v>
      </c>
      <c r="V15" s="7">
        <f t="shared" si="0"/>
        <v>41776540</v>
      </c>
      <c r="W15" s="64">
        <f>SUMIF($B7:$B13,"kötelező",W7:W13)</f>
        <v>31213</v>
      </c>
      <c r="X15" s="64">
        <f>SUMIF($B7:$B13,"kötelező",X7:X13)</f>
        <v>31531</v>
      </c>
      <c r="Y15" s="38">
        <f t="shared" si="3"/>
        <v>42921481</v>
      </c>
    </row>
    <row r="16" spans="1:25" x14ac:dyDescent="0.25">
      <c r="A16" s="11" t="s">
        <v>22</v>
      </c>
      <c r="B16" s="16"/>
      <c r="C16" s="16" t="s">
        <v>82</v>
      </c>
      <c r="D16" s="64">
        <f t="shared" ref="D16:U16" si="6">SUMIF($B7:$B13,"nem kötelező",D7:D13)</f>
        <v>117255816</v>
      </c>
      <c r="E16" s="64">
        <f t="shared" si="6"/>
        <v>126034949</v>
      </c>
      <c r="F16" s="64">
        <f t="shared" si="6"/>
        <v>15049930</v>
      </c>
      <c r="G16" s="64">
        <f t="shared" si="6"/>
        <v>15951290</v>
      </c>
      <c r="H16" s="64">
        <f t="shared" si="6"/>
        <v>158150209</v>
      </c>
      <c r="I16" s="64">
        <f t="shared" si="6"/>
        <v>160750209</v>
      </c>
      <c r="J16" s="64">
        <f t="shared" si="6"/>
        <v>0</v>
      </c>
      <c r="K16" s="64">
        <f t="shared" si="6"/>
        <v>0</v>
      </c>
      <c r="L16" s="64">
        <f t="shared" si="6"/>
        <v>0</v>
      </c>
      <c r="M16" s="64">
        <f t="shared" si="6"/>
        <v>0</v>
      </c>
      <c r="N16" s="64">
        <f t="shared" si="6"/>
        <v>4355939</v>
      </c>
      <c r="O16" s="64">
        <f t="shared" si="6"/>
        <v>4546439</v>
      </c>
      <c r="P16" s="64">
        <f t="shared" si="6"/>
        <v>0</v>
      </c>
      <c r="Q16" s="64">
        <f t="shared" si="6"/>
        <v>0</v>
      </c>
      <c r="R16" s="64">
        <f t="shared" si="6"/>
        <v>0</v>
      </c>
      <c r="S16" s="64">
        <f t="shared" si="6"/>
        <v>0</v>
      </c>
      <c r="T16" s="64">
        <f t="shared" si="6"/>
        <v>0</v>
      </c>
      <c r="U16" s="64">
        <f t="shared" si="6"/>
        <v>0</v>
      </c>
      <c r="V16" s="7">
        <f t="shared" si="0"/>
        <v>294811894</v>
      </c>
      <c r="W16" s="64">
        <f>SUMIF($B7:$B13,"nem kötelező",W7:W13)</f>
        <v>63126</v>
      </c>
      <c r="X16" s="64">
        <f>SUMIF($B7:$B13,"nem kötelező",X7:X13)</f>
        <v>62096</v>
      </c>
      <c r="Y16" s="64">
        <f>SUMIF($B7:$B13,"nem kötelező",Y7:Y13)</f>
        <v>307282887</v>
      </c>
    </row>
    <row r="17" spans="1:26" x14ac:dyDescent="0.25">
      <c r="A17" s="11" t="s">
        <v>24</v>
      </c>
      <c r="B17" s="16"/>
      <c r="C17" s="16" t="s">
        <v>110</v>
      </c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38">
        <v>31</v>
      </c>
      <c r="W17" s="38">
        <v>30</v>
      </c>
      <c r="X17" s="38">
        <v>30</v>
      </c>
      <c r="Y17" s="38">
        <v>31</v>
      </c>
      <c r="Z17" s="21"/>
    </row>
    <row r="18" spans="1:26" x14ac:dyDescent="0.25">
      <c r="A18" s="11" t="s">
        <v>25</v>
      </c>
      <c r="B18" s="16"/>
      <c r="C18" s="16" t="s">
        <v>109</v>
      </c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>
        <v>0</v>
      </c>
      <c r="W18" s="64">
        <v>0</v>
      </c>
      <c r="X18" s="64">
        <v>0</v>
      </c>
      <c r="Y18" s="64">
        <v>0</v>
      </c>
    </row>
    <row r="19" spans="1:26" x14ac:dyDescent="0.25">
      <c r="Y19" s="32"/>
    </row>
    <row r="20" spans="1:26" x14ac:dyDescent="0.25">
      <c r="I20" s="21"/>
      <c r="Y20" s="32"/>
    </row>
    <row r="21" spans="1:26" x14ac:dyDescent="0.25">
      <c r="H21" s="21"/>
      <c r="V21" s="21"/>
    </row>
  </sheetData>
  <mergeCells count="22">
    <mergeCell ref="L2:S2"/>
    <mergeCell ref="C3:Y3"/>
    <mergeCell ref="D5:E5"/>
    <mergeCell ref="F5:G5"/>
    <mergeCell ref="H5:I5"/>
    <mergeCell ref="J5:K5"/>
    <mergeCell ref="L5:M5"/>
    <mergeCell ref="N5:O5"/>
    <mergeCell ref="P5:Q5"/>
    <mergeCell ref="R5:S5"/>
    <mergeCell ref="T5:U5"/>
    <mergeCell ref="V5:Y5"/>
    <mergeCell ref="D4:E4"/>
    <mergeCell ref="F4:G4"/>
    <mergeCell ref="H4:I4"/>
    <mergeCell ref="J4:K4"/>
    <mergeCell ref="V4:Y4"/>
    <mergeCell ref="L4:M4"/>
    <mergeCell ref="N4:O4"/>
    <mergeCell ref="P4:Q4"/>
    <mergeCell ref="R4:S4"/>
    <mergeCell ref="T4:U4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Y16"/>
  <sheetViews>
    <sheetView zoomScaleNormal="100" zoomScaleSheetLayoutView="100" workbookViewId="0">
      <selection activeCell="O13" sqref="O13"/>
    </sheetView>
  </sheetViews>
  <sheetFormatPr defaultColWidth="9.28515625" defaultRowHeight="15" x14ac:dyDescent="0.25"/>
  <cols>
    <col min="1" max="1" width="5.140625" style="9" customWidth="1"/>
    <col min="2" max="2" width="10" style="63" bestFit="1" customWidth="1"/>
    <col min="3" max="3" width="36" style="9" customWidth="1"/>
    <col min="4" max="9" width="12.7109375" style="9" customWidth="1"/>
    <col min="10" max="10" width="9.7109375" style="9" customWidth="1"/>
    <col min="11" max="11" width="7.85546875" style="9" bestFit="1" customWidth="1"/>
    <col min="12" max="12" width="9.85546875" style="9" customWidth="1"/>
    <col min="13" max="13" width="7.85546875" style="9" bestFit="1" customWidth="1"/>
    <col min="14" max="14" width="9.85546875" style="9" customWidth="1"/>
    <col min="15" max="15" width="10.140625" style="9" bestFit="1" customWidth="1"/>
    <col min="16" max="16" width="9.5703125" style="9" customWidth="1"/>
    <col min="17" max="17" width="7.85546875" style="9" bestFit="1" customWidth="1"/>
    <col min="18" max="18" width="10" style="9" customWidth="1"/>
    <col min="19" max="19" width="7.85546875" style="9" bestFit="1" customWidth="1"/>
    <col min="20" max="20" width="9.42578125" style="9" customWidth="1"/>
    <col min="21" max="21" width="7.85546875" style="9" bestFit="1" customWidth="1"/>
    <col min="22" max="22" width="12.7109375" style="9" customWidth="1"/>
    <col min="23" max="23" width="0" style="9" hidden="1" customWidth="1"/>
    <col min="24" max="24" width="11.28515625" style="9" hidden="1" customWidth="1"/>
    <col min="25" max="25" width="12.42578125" style="9" bestFit="1" customWidth="1"/>
    <col min="26" max="16384" width="9.28515625" style="9"/>
  </cols>
  <sheetData>
    <row r="1" spans="1:25" x14ac:dyDescent="0.25">
      <c r="N1" s="9" t="s">
        <v>518</v>
      </c>
    </row>
    <row r="2" spans="1:25" ht="42" customHeight="1" x14ac:dyDescent="0.25">
      <c r="A2" s="109"/>
      <c r="C2" s="647" t="s">
        <v>519</v>
      </c>
      <c r="D2" s="647"/>
      <c r="E2" s="647"/>
      <c r="F2" s="647"/>
      <c r="G2" s="647"/>
      <c r="H2" s="647"/>
      <c r="I2" s="647"/>
      <c r="J2" s="647"/>
      <c r="K2" s="647"/>
      <c r="L2" s="647"/>
      <c r="M2" s="647"/>
      <c r="N2" s="647"/>
      <c r="O2" s="647"/>
      <c r="P2" s="647"/>
      <c r="Q2" s="647"/>
      <c r="R2" s="647"/>
      <c r="S2" s="647"/>
      <c r="T2" s="647"/>
      <c r="U2" s="647"/>
      <c r="V2" s="647"/>
      <c r="W2" s="647"/>
      <c r="X2" s="647"/>
      <c r="Y2" s="647"/>
    </row>
    <row r="3" spans="1:25" ht="42" customHeight="1" x14ac:dyDescent="0.25">
      <c r="A3" s="39" t="s">
        <v>53</v>
      </c>
      <c r="B3" s="39" t="s">
        <v>60</v>
      </c>
      <c r="C3" s="107" t="s">
        <v>54</v>
      </c>
      <c r="D3" s="650" t="s">
        <v>55</v>
      </c>
      <c r="E3" s="650"/>
      <c r="F3" s="650" t="s">
        <v>56</v>
      </c>
      <c r="G3" s="650"/>
      <c r="H3" s="650" t="s">
        <v>62</v>
      </c>
      <c r="I3" s="650"/>
      <c r="J3" s="650" t="s">
        <v>64</v>
      </c>
      <c r="K3" s="650"/>
      <c r="L3" s="650" t="s">
        <v>65</v>
      </c>
      <c r="M3" s="650"/>
      <c r="N3" s="650" t="s">
        <v>66</v>
      </c>
      <c r="O3" s="650"/>
      <c r="P3" s="650" t="s">
        <v>67</v>
      </c>
      <c r="Q3" s="650"/>
      <c r="R3" s="650" t="s">
        <v>98</v>
      </c>
      <c r="S3" s="650"/>
      <c r="T3" s="650" t="s">
        <v>93</v>
      </c>
      <c r="U3" s="650"/>
      <c r="V3" s="650" t="s">
        <v>176</v>
      </c>
      <c r="W3" s="650"/>
      <c r="X3" s="650"/>
      <c r="Y3" s="650"/>
    </row>
    <row r="4" spans="1:25" ht="56.25" customHeight="1" x14ac:dyDescent="0.25">
      <c r="A4" s="108" t="s">
        <v>181</v>
      </c>
      <c r="B4" s="107" t="s">
        <v>96</v>
      </c>
      <c r="C4" s="13" t="s">
        <v>69</v>
      </c>
      <c r="D4" s="645" t="s">
        <v>36</v>
      </c>
      <c r="E4" s="645"/>
      <c r="F4" s="645" t="s">
        <v>99</v>
      </c>
      <c r="G4" s="645"/>
      <c r="H4" s="645" t="s">
        <v>37</v>
      </c>
      <c r="I4" s="645"/>
      <c r="J4" s="645" t="s">
        <v>100</v>
      </c>
      <c r="K4" s="645"/>
      <c r="L4" s="645" t="s">
        <v>39</v>
      </c>
      <c r="M4" s="645"/>
      <c r="N4" s="645" t="s">
        <v>42</v>
      </c>
      <c r="O4" s="645"/>
      <c r="P4" s="645" t="s">
        <v>43</v>
      </c>
      <c r="Q4" s="645"/>
      <c r="R4" s="645" t="s">
        <v>103</v>
      </c>
      <c r="S4" s="645"/>
      <c r="T4" s="645" t="s">
        <v>108</v>
      </c>
      <c r="U4" s="645"/>
      <c r="V4" s="649" t="s">
        <v>83</v>
      </c>
      <c r="W4" s="649"/>
      <c r="X4" s="649"/>
      <c r="Y4" s="649"/>
    </row>
    <row r="5" spans="1:25" ht="48.75" customHeight="1" x14ac:dyDescent="0.25">
      <c r="A5" s="11" t="s">
        <v>1</v>
      </c>
      <c r="B5" s="16"/>
      <c r="C5" s="13" t="s">
        <v>89</v>
      </c>
      <c r="D5" s="48" t="s">
        <v>505</v>
      </c>
      <c r="E5" s="14" t="s">
        <v>502</v>
      </c>
      <c r="F5" s="48" t="s">
        <v>505</v>
      </c>
      <c r="G5" s="14" t="s">
        <v>502</v>
      </c>
      <c r="H5" s="48" t="s">
        <v>505</v>
      </c>
      <c r="I5" s="14" t="s">
        <v>502</v>
      </c>
      <c r="J5" s="48" t="s">
        <v>505</v>
      </c>
      <c r="K5" s="14" t="s">
        <v>502</v>
      </c>
      <c r="L5" s="48" t="s">
        <v>505</v>
      </c>
      <c r="M5" s="14" t="s">
        <v>502</v>
      </c>
      <c r="N5" s="48" t="s">
        <v>505</v>
      </c>
      <c r="O5" s="14" t="s">
        <v>502</v>
      </c>
      <c r="P5" s="48" t="s">
        <v>505</v>
      </c>
      <c r="Q5" s="14" t="s">
        <v>502</v>
      </c>
      <c r="R5" s="48" t="s">
        <v>505</v>
      </c>
      <c r="S5" s="14" t="s">
        <v>502</v>
      </c>
      <c r="T5" s="48" t="s">
        <v>505</v>
      </c>
      <c r="U5" s="14" t="s">
        <v>502</v>
      </c>
      <c r="V5" s="48" t="s">
        <v>505</v>
      </c>
      <c r="W5" s="14" t="s">
        <v>458</v>
      </c>
      <c r="X5" s="48" t="s">
        <v>457</v>
      </c>
      <c r="Y5" s="14" t="s">
        <v>502</v>
      </c>
    </row>
    <row r="6" spans="1:25" s="43" customFormat="1" ht="33.75" customHeight="1" x14ac:dyDescent="0.25">
      <c r="A6" s="11" t="s">
        <v>3</v>
      </c>
      <c r="B6" s="110" t="s">
        <v>76</v>
      </c>
      <c r="C6" s="531" t="s">
        <v>446</v>
      </c>
      <c r="D6" s="83">
        <v>106352595</v>
      </c>
      <c r="E6" s="83">
        <v>112922988</v>
      </c>
      <c r="F6" s="83">
        <v>13777607</v>
      </c>
      <c r="G6" s="83">
        <v>14701759</v>
      </c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95">
        <f>D6+F6+H6+J6+L6+N6+P6+R6</f>
        <v>120130202</v>
      </c>
      <c r="W6" s="95">
        <f t="shared" ref="W6:X6" si="0">E6+G6+I6+K6+M6+O6+Q6+S6</f>
        <v>127624747</v>
      </c>
      <c r="X6" s="95">
        <f t="shared" si="0"/>
        <v>13777607</v>
      </c>
      <c r="Y6" s="95">
        <f>E6+G6+I6+K6+M6+O6+Q6+S6</f>
        <v>127624747</v>
      </c>
    </row>
    <row r="7" spans="1:25" s="43" customFormat="1" ht="33.75" customHeight="1" x14ac:dyDescent="0.25">
      <c r="A7" s="11" t="s">
        <v>4</v>
      </c>
      <c r="B7" s="110" t="s">
        <v>76</v>
      </c>
      <c r="C7" s="531" t="s">
        <v>447</v>
      </c>
      <c r="D7" s="83"/>
      <c r="E7" s="83"/>
      <c r="F7" s="83"/>
      <c r="G7" s="83"/>
      <c r="H7" s="83">
        <v>1600000</v>
      </c>
      <c r="I7" s="83">
        <f>H7</f>
        <v>1600000</v>
      </c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95">
        <f t="shared" ref="V7:V11" si="1">D7+F7+H7+J7+L7+N7+P7+R7</f>
        <v>1600000</v>
      </c>
      <c r="W7" s="95"/>
      <c r="X7" s="95"/>
      <c r="Y7" s="95">
        <f t="shared" ref="Y7:Y11" si="2">E7+G7+I7+K7+M7+O7+Q7+S7</f>
        <v>1600000</v>
      </c>
    </row>
    <row r="8" spans="1:25" s="43" customFormat="1" ht="33.75" customHeight="1" x14ac:dyDescent="0.25">
      <c r="A8" s="11" t="s">
        <v>6</v>
      </c>
      <c r="B8" s="110" t="s">
        <v>76</v>
      </c>
      <c r="C8" s="531" t="s">
        <v>451</v>
      </c>
      <c r="D8" s="83">
        <v>640000</v>
      </c>
      <c r="E8" s="83">
        <f>D8</f>
        <v>640000</v>
      </c>
      <c r="F8" s="83">
        <v>74880</v>
      </c>
      <c r="G8" s="83">
        <f>F8</f>
        <v>74880</v>
      </c>
      <c r="H8" s="83">
        <v>13310566</v>
      </c>
      <c r="I8" s="83">
        <v>13183566</v>
      </c>
      <c r="J8" s="83"/>
      <c r="K8" s="83"/>
      <c r="L8" s="83"/>
      <c r="M8" s="83"/>
      <c r="N8" s="83"/>
      <c r="O8" s="83">
        <v>154000</v>
      </c>
      <c r="P8" s="83"/>
      <c r="Q8" s="83"/>
      <c r="R8" s="83"/>
      <c r="S8" s="83"/>
      <c r="T8" s="83"/>
      <c r="U8" s="83"/>
      <c r="V8" s="95">
        <f t="shared" si="1"/>
        <v>14025446</v>
      </c>
      <c r="W8" s="95"/>
      <c r="X8" s="95"/>
      <c r="Y8" s="95">
        <f t="shared" si="2"/>
        <v>14052446</v>
      </c>
    </row>
    <row r="9" spans="1:25" s="43" customFormat="1" ht="33.75" customHeight="1" x14ac:dyDescent="0.25">
      <c r="A9" s="11" t="s">
        <v>8</v>
      </c>
      <c r="B9" s="110" t="s">
        <v>76</v>
      </c>
      <c r="C9" s="531" t="s">
        <v>448</v>
      </c>
      <c r="D9" s="83"/>
      <c r="E9" s="83"/>
      <c r="F9" s="83"/>
      <c r="G9" s="83"/>
      <c r="H9" s="83">
        <v>38081102</v>
      </c>
      <c r="I9" s="83">
        <f>H9</f>
        <v>38081102</v>
      </c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95">
        <f t="shared" si="1"/>
        <v>38081102</v>
      </c>
      <c r="W9" s="95"/>
      <c r="X9" s="95"/>
      <c r="Y9" s="95">
        <f t="shared" si="2"/>
        <v>38081102</v>
      </c>
    </row>
    <row r="10" spans="1:25" s="43" customFormat="1" ht="33.75" customHeight="1" x14ac:dyDescent="0.25">
      <c r="A10" s="11" t="s">
        <v>15</v>
      </c>
      <c r="B10" s="110" t="s">
        <v>76</v>
      </c>
      <c r="C10" s="531" t="s">
        <v>449</v>
      </c>
      <c r="D10" s="83">
        <v>29207236</v>
      </c>
      <c r="E10" s="83">
        <v>33323236</v>
      </c>
      <c r="F10" s="83">
        <v>3796941</v>
      </c>
      <c r="G10" s="83">
        <v>3796941</v>
      </c>
      <c r="H10" s="83">
        <v>2106402</v>
      </c>
      <c r="I10" s="83">
        <v>954402</v>
      </c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95">
        <f t="shared" si="1"/>
        <v>35110579</v>
      </c>
      <c r="W10" s="95"/>
      <c r="X10" s="95"/>
      <c r="Y10" s="95">
        <f t="shared" si="2"/>
        <v>38074579</v>
      </c>
    </row>
    <row r="11" spans="1:25" s="43" customFormat="1" ht="33.75" customHeight="1" x14ac:dyDescent="0.25">
      <c r="A11" s="11" t="s">
        <v>17</v>
      </c>
      <c r="B11" s="110" t="s">
        <v>76</v>
      </c>
      <c r="C11" s="531" t="s">
        <v>450</v>
      </c>
      <c r="D11" s="83"/>
      <c r="E11" s="83"/>
      <c r="F11" s="83"/>
      <c r="G11" s="83"/>
      <c r="H11" s="83">
        <v>6635344</v>
      </c>
      <c r="I11" s="83">
        <v>13021410</v>
      </c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95">
        <f t="shared" si="1"/>
        <v>6635344</v>
      </c>
      <c r="W11" s="95"/>
      <c r="X11" s="95"/>
      <c r="Y11" s="95">
        <f t="shared" si="2"/>
        <v>13021410</v>
      </c>
    </row>
    <row r="12" spans="1:25" x14ac:dyDescent="0.25">
      <c r="A12" s="11" t="s">
        <v>18</v>
      </c>
      <c r="B12" s="20"/>
      <c r="C12" s="65" t="s">
        <v>91</v>
      </c>
      <c r="D12" s="7">
        <f>SUM(D6:D11)</f>
        <v>136199831</v>
      </c>
      <c r="E12" s="7">
        <f t="shared" ref="E12:X12" si="3">SUM(E6:E11)</f>
        <v>146886224</v>
      </c>
      <c r="F12" s="7">
        <f t="shared" si="3"/>
        <v>17649428</v>
      </c>
      <c r="G12" s="7">
        <f t="shared" si="3"/>
        <v>18573580</v>
      </c>
      <c r="H12" s="7">
        <f t="shared" si="3"/>
        <v>61733414</v>
      </c>
      <c r="I12" s="7">
        <f t="shared" si="3"/>
        <v>66840480</v>
      </c>
      <c r="J12" s="7">
        <f t="shared" si="3"/>
        <v>0</v>
      </c>
      <c r="K12" s="7">
        <f t="shared" si="3"/>
        <v>0</v>
      </c>
      <c r="L12" s="7">
        <f t="shared" si="3"/>
        <v>0</v>
      </c>
      <c r="M12" s="7">
        <f t="shared" si="3"/>
        <v>0</v>
      </c>
      <c r="N12" s="7">
        <f t="shared" si="3"/>
        <v>0</v>
      </c>
      <c r="O12" s="7">
        <f t="shared" si="3"/>
        <v>154000</v>
      </c>
      <c r="P12" s="7">
        <f t="shared" si="3"/>
        <v>0</v>
      </c>
      <c r="Q12" s="7">
        <f t="shared" si="3"/>
        <v>0</v>
      </c>
      <c r="R12" s="7">
        <f t="shared" si="3"/>
        <v>0</v>
      </c>
      <c r="S12" s="7">
        <f t="shared" si="3"/>
        <v>0</v>
      </c>
      <c r="T12" s="7">
        <f t="shared" si="3"/>
        <v>0</v>
      </c>
      <c r="U12" s="7">
        <f t="shared" si="3"/>
        <v>0</v>
      </c>
      <c r="V12" s="7">
        <f>SUM(V6:V11)</f>
        <v>215582673</v>
      </c>
      <c r="W12" s="7">
        <f t="shared" si="3"/>
        <v>127624747</v>
      </c>
      <c r="X12" s="7">
        <f t="shared" si="3"/>
        <v>13777607</v>
      </c>
      <c r="Y12" s="7">
        <f>SUM(Y6:Y11)</f>
        <v>232454284</v>
      </c>
    </row>
    <row r="13" spans="1:25" x14ac:dyDescent="0.25">
      <c r="A13" s="11" t="s">
        <v>20</v>
      </c>
      <c r="B13" s="20"/>
      <c r="C13" s="20" t="s">
        <v>81</v>
      </c>
      <c r="D13" s="64">
        <f>SUMIF($B6:$B11,"kötelező",D6:D11)</f>
        <v>136199831</v>
      </c>
      <c r="E13" s="64">
        <f t="shared" ref="E13:Y13" si="4">SUMIF($B6:$B11,"kötelező",E6:E11)</f>
        <v>146886224</v>
      </c>
      <c r="F13" s="64">
        <f t="shared" si="4"/>
        <v>17649428</v>
      </c>
      <c r="G13" s="64">
        <f t="shared" si="4"/>
        <v>18573580</v>
      </c>
      <c r="H13" s="64">
        <f t="shared" si="4"/>
        <v>61733414</v>
      </c>
      <c r="I13" s="64">
        <f t="shared" si="4"/>
        <v>66840480</v>
      </c>
      <c r="J13" s="64">
        <f t="shared" si="4"/>
        <v>0</v>
      </c>
      <c r="K13" s="64">
        <f t="shared" si="4"/>
        <v>0</v>
      </c>
      <c r="L13" s="64">
        <f t="shared" si="4"/>
        <v>0</v>
      </c>
      <c r="M13" s="64">
        <f t="shared" si="4"/>
        <v>0</v>
      </c>
      <c r="N13" s="64">
        <f t="shared" si="4"/>
        <v>0</v>
      </c>
      <c r="O13" s="64">
        <f t="shared" si="4"/>
        <v>154000</v>
      </c>
      <c r="P13" s="64">
        <f t="shared" si="4"/>
        <v>0</v>
      </c>
      <c r="Q13" s="64">
        <f t="shared" si="4"/>
        <v>0</v>
      </c>
      <c r="R13" s="64">
        <f t="shared" si="4"/>
        <v>0</v>
      </c>
      <c r="S13" s="64">
        <f t="shared" si="4"/>
        <v>0</v>
      </c>
      <c r="T13" s="64">
        <f t="shared" si="4"/>
        <v>0</v>
      </c>
      <c r="U13" s="64">
        <f t="shared" si="4"/>
        <v>0</v>
      </c>
      <c r="V13" s="64">
        <f t="shared" si="4"/>
        <v>215582673</v>
      </c>
      <c r="W13" s="64">
        <f t="shared" si="4"/>
        <v>127624747</v>
      </c>
      <c r="X13" s="64">
        <f t="shared" si="4"/>
        <v>13777607</v>
      </c>
      <c r="Y13" s="64">
        <f t="shared" si="4"/>
        <v>232454284</v>
      </c>
    </row>
    <row r="14" spans="1:25" x14ac:dyDescent="0.25">
      <c r="A14" s="11" t="s">
        <v>21</v>
      </c>
      <c r="B14" s="20"/>
      <c r="C14" s="20" t="s">
        <v>82</v>
      </c>
      <c r="D14" s="64">
        <f>SUMIF($B6:$B10,"nem kötelező",D6:D10)</f>
        <v>0</v>
      </c>
      <c r="E14" s="64">
        <f t="shared" ref="E14:Y14" si="5">SUMIF($B6:$B10,"nem kötelező",E6:E10)</f>
        <v>0</v>
      </c>
      <c r="F14" s="64">
        <f t="shared" si="5"/>
        <v>0</v>
      </c>
      <c r="G14" s="64">
        <f t="shared" si="5"/>
        <v>0</v>
      </c>
      <c r="H14" s="64">
        <f t="shared" si="5"/>
        <v>0</v>
      </c>
      <c r="I14" s="64">
        <f t="shared" si="5"/>
        <v>0</v>
      </c>
      <c r="J14" s="64">
        <f t="shared" si="5"/>
        <v>0</v>
      </c>
      <c r="K14" s="64">
        <f t="shared" si="5"/>
        <v>0</v>
      </c>
      <c r="L14" s="64">
        <f t="shared" si="5"/>
        <v>0</v>
      </c>
      <c r="M14" s="64">
        <f t="shared" si="5"/>
        <v>0</v>
      </c>
      <c r="N14" s="64">
        <f t="shared" si="5"/>
        <v>0</v>
      </c>
      <c r="O14" s="64">
        <f t="shared" si="5"/>
        <v>0</v>
      </c>
      <c r="P14" s="64">
        <f t="shared" si="5"/>
        <v>0</v>
      </c>
      <c r="Q14" s="64">
        <f t="shared" si="5"/>
        <v>0</v>
      </c>
      <c r="R14" s="64">
        <f t="shared" si="5"/>
        <v>0</v>
      </c>
      <c r="S14" s="64">
        <f t="shared" si="5"/>
        <v>0</v>
      </c>
      <c r="T14" s="64">
        <f t="shared" si="5"/>
        <v>0</v>
      </c>
      <c r="U14" s="64">
        <f t="shared" si="5"/>
        <v>0</v>
      </c>
      <c r="V14" s="64">
        <f t="shared" si="5"/>
        <v>0</v>
      </c>
      <c r="W14" s="64">
        <f t="shared" si="5"/>
        <v>0</v>
      </c>
      <c r="X14" s="64">
        <f t="shared" si="5"/>
        <v>0</v>
      </c>
      <c r="Y14" s="64">
        <f t="shared" si="5"/>
        <v>0</v>
      </c>
    </row>
    <row r="15" spans="1:25" x14ac:dyDescent="0.25">
      <c r="Y15" s="21"/>
    </row>
    <row r="16" spans="1:25" x14ac:dyDescent="0.25">
      <c r="V16" s="21"/>
      <c r="Y16" s="21"/>
    </row>
  </sheetData>
  <mergeCells count="21">
    <mergeCell ref="D4:E4"/>
    <mergeCell ref="F4:G4"/>
    <mergeCell ref="H4:I4"/>
    <mergeCell ref="J4:K4"/>
    <mergeCell ref="L4:M4"/>
    <mergeCell ref="N4:O4"/>
    <mergeCell ref="P4:Q4"/>
    <mergeCell ref="R4:S4"/>
    <mergeCell ref="T4:U4"/>
    <mergeCell ref="V4:Y4"/>
    <mergeCell ref="C2:Y2"/>
    <mergeCell ref="D3:E3"/>
    <mergeCell ref="F3:G3"/>
    <mergeCell ref="H3:I3"/>
    <mergeCell ref="J3:K3"/>
    <mergeCell ref="V3:Y3"/>
    <mergeCell ref="L3:M3"/>
    <mergeCell ref="N3:O3"/>
    <mergeCell ref="P3:Q3"/>
    <mergeCell ref="R3:S3"/>
    <mergeCell ref="T3:U3"/>
  </mergeCells>
  <phoneticPr fontId="39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22</vt:i4>
      </vt:variant>
      <vt:variant>
        <vt:lpstr>Névvel ellátott tartományok</vt:lpstr>
      </vt:variant>
      <vt:variant>
        <vt:i4>15</vt:i4>
      </vt:variant>
    </vt:vector>
  </HeadingPairs>
  <TitlesOfParts>
    <vt:vector size="37" baseType="lpstr">
      <vt:lpstr>1.melléklet.Önkormányzat</vt:lpstr>
      <vt:lpstr>2.melléklet.Önkormányzat.és int</vt:lpstr>
      <vt:lpstr>3.mellékletPH.bev.</vt:lpstr>
      <vt:lpstr>4 ESZI bev</vt:lpstr>
      <vt:lpstr>5. Óvoda bev</vt:lpstr>
      <vt:lpstr>6.melléklet.Kiadások.Önk.</vt:lpstr>
      <vt:lpstr>7.PMH kiad</vt:lpstr>
      <vt:lpstr>8.ESZI kiad</vt:lpstr>
      <vt:lpstr>9. Óvoda kiad</vt:lpstr>
      <vt:lpstr>10.melléklet.létszám</vt:lpstr>
      <vt:lpstr>11.melléklet.Beruházás</vt:lpstr>
      <vt:lpstr>12.melléklet.Int.pénzellát.</vt:lpstr>
      <vt:lpstr>13.melléklet.pénzeszköz át.</vt:lpstr>
      <vt:lpstr>14.melléklet.ált.,céltartalék</vt:lpstr>
      <vt:lpstr>15. melléklet</vt:lpstr>
      <vt:lpstr>16.melléklet.több éves</vt:lpstr>
      <vt:lpstr>17.melléklet.felhaszn.ütemterve</vt:lpstr>
      <vt:lpstr>18.melléklet.EU-s</vt:lpstr>
      <vt:lpstr>19.melléklet.kedvezm.</vt:lpstr>
      <vt:lpstr>20.melléklet.4.éves pénzforg.</vt:lpstr>
      <vt:lpstr>21.melléklet.saját.bev</vt:lpstr>
      <vt:lpstr>22.melléklet.likv.terv</vt:lpstr>
      <vt:lpstr>'10.melléklet.létszám'!Nyomtatási_terület</vt:lpstr>
      <vt:lpstr>'11.melléklet.Beruházás'!Nyomtatási_terület</vt:lpstr>
      <vt:lpstr>'12.melléklet.Int.pénzellát.'!Nyomtatási_terület</vt:lpstr>
      <vt:lpstr>'13.melléklet.pénzeszköz át.'!Nyomtatási_terület</vt:lpstr>
      <vt:lpstr>'14.melléklet.ált.,céltartalék'!Nyomtatási_terület</vt:lpstr>
      <vt:lpstr>'15. melléklet'!Nyomtatási_terület</vt:lpstr>
      <vt:lpstr>'16.melléklet.több éves'!Nyomtatási_terület</vt:lpstr>
      <vt:lpstr>'17.melléklet.felhaszn.ütemterve'!Nyomtatási_terület</vt:lpstr>
      <vt:lpstr>'18.melléklet.EU-s'!Nyomtatási_terület</vt:lpstr>
      <vt:lpstr>'19.melléklet.kedvezm.'!Nyomtatási_terület</vt:lpstr>
      <vt:lpstr>'2.melléklet.Önkormányzat.és int'!Nyomtatási_terület</vt:lpstr>
      <vt:lpstr>'20.melléklet.4.éves pénzforg.'!Nyomtatási_terület</vt:lpstr>
      <vt:lpstr>'21.melléklet.saját.bev'!Nyomtatási_terület</vt:lpstr>
      <vt:lpstr>'22.melléklet.likv.terv'!Nyomtatási_terület</vt:lpstr>
      <vt:lpstr>'9. Óvoda kiad'!Nyomtatási_terület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2023-09-29T09:12:57Z</dcterms:modified>
</cp:coreProperties>
</file>