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4F5172E5-1006-4BA6-8F63-828FEF40281A}" xr6:coauthVersionLast="34" xr6:coauthVersionMax="34" xr10:uidLastSave="{00000000-0000-0000-0000-000000000000}"/>
  <bookViews>
    <workbookView xWindow="0" yWindow="0" windowWidth="13785" windowHeight="9360" activeTab="1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int'!$B$3:$AA$23</definedName>
    <definedName name="_xlnm.Print_Area" localSheetId="9">'10.melléklet.létszám'!$A$1:$J$17</definedName>
    <definedName name="_xlnm.Print_Area" localSheetId="10">'11.melléklet.Beruházás'!$A$1:$D$24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3">'14.melléklet.ált.,céltartalék'!$A$1:$D$20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'18.melléklet.EU-s'!$A$1:$E$11</definedName>
    <definedName name="_xlnm.Print_Area" localSheetId="18">'19.melléklet.kedvezm.'!$A$1:$E$12</definedName>
    <definedName name="_xlnm.Print_Area" localSheetId="1">'2.melléklet.Önkormányzat.és int'!$A$1:$AB$44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F18" i="27" l="1"/>
  <c r="F16" i="27"/>
  <c r="D18" i="27"/>
  <c r="D16" i="27"/>
  <c r="C12" i="41"/>
  <c r="D14" i="51" l="1"/>
  <c r="E9" i="46" l="1"/>
  <c r="J28" i="45"/>
  <c r="E28" i="45"/>
  <c r="D18" i="45"/>
  <c r="E18" i="45" s="1"/>
  <c r="F18" i="45" s="1"/>
  <c r="G18" i="45" s="1"/>
  <c r="H18" i="45" s="1"/>
  <c r="I18" i="45" s="1"/>
  <c r="J18" i="45" s="1"/>
  <c r="K18" i="45" s="1"/>
  <c r="L18" i="45" s="1"/>
  <c r="M18" i="45" s="1"/>
  <c r="C18" i="45"/>
  <c r="B18" i="45"/>
  <c r="E13" i="49"/>
  <c r="F13" i="49"/>
  <c r="D13" i="49"/>
  <c r="C13" i="49"/>
  <c r="D14" i="48"/>
  <c r="D18" i="48"/>
  <c r="C63" i="36"/>
  <c r="C58" i="36" s="1"/>
  <c r="C20" i="42"/>
  <c r="C32" i="42"/>
  <c r="C25" i="42"/>
  <c r="C13" i="42"/>
  <c r="C17" i="40" l="1"/>
  <c r="C16" i="40"/>
  <c r="C15" i="40"/>
  <c r="C14" i="40"/>
  <c r="AA43" i="22"/>
  <c r="W30" i="22"/>
  <c r="W43" i="22"/>
  <c r="E43" i="22"/>
  <c r="C31" i="36"/>
  <c r="C18" i="36"/>
  <c r="O26" i="22"/>
  <c r="C22" i="36"/>
  <c r="AA11" i="22"/>
  <c r="AA22" i="22"/>
  <c r="AA23" i="22"/>
  <c r="AA24" i="22"/>
  <c r="AA10" i="22"/>
  <c r="AA12" i="22"/>
  <c r="AA13" i="22"/>
  <c r="AA14" i="22"/>
  <c r="AA15" i="22"/>
  <c r="AA16" i="22"/>
  <c r="AA17" i="22"/>
  <c r="AA18" i="22"/>
  <c r="AA19" i="22"/>
  <c r="AA20" i="22"/>
  <c r="AA21" i="22"/>
  <c r="M38" i="22"/>
  <c r="C11" i="47"/>
  <c r="C10" i="47"/>
  <c r="AD30" i="26" l="1"/>
  <c r="AD31" i="26"/>
  <c r="AH31" i="26" s="1"/>
  <c r="AD32" i="26"/>
  <c r="AH32" i="26" s="1"/>
  <c r="AD33" i="26"/>
  <c r="AH33" i="26" s="1"/>
  <c r="AD34" i="26"/>
  <c r="AD35" i="26"/>
  <c r="AH35" i="26" s="1"/>
  <c r="AD36" i="26"/>
  <c r="AH36" i="26" s="1"/>
  <c r="AD37" i="26"/>
  <c r="AH37" i="26" s="1"/>
  <c r="AD38" i="26"/>
  <c r="AD39" i="26"/>
  <c r="AH39" i="26" s="1"/>
  <c r="AD40" i="26"/>
  <c r="AH40" i="26" s="1"/>
  <c r="AD41" i="26"/>
  <c r="AH41" i="26" s="1"/>
  <c r="AD42" i="26"/>
  <c r="AH30" i="26"/>
  <c r="AH34" i="26"/>
  <c r="AH38" i="26"/>
  <c r="AH42" i="26"/>
  <c r="D29" i="26"/>
  <c r="H16" i="26"/>
  <c r="P22" i="24"/>
  <c r="V7" i="29"/>
  <c r="V8" i="29"/>
  <c r="V9" i="29"/>
  <c r="V10" i="29"/>
  <c r="V11" i="29"/>
  <c r="V6" i="29"/>
  <c r="V12" i="29" s="1"/>
  <c r="T10" i="24" l="1"/>
  <c r="T11" i="24"/>
  <c r="T12" i="24"/>
  <c r="S22" i="24"/>
  <c r="T7" i="23" l="1"/>
  <c r="T8" i="23"/>
  <c r="F12" i="27"/>
  <c r="D12" i="27"/>
  <c r="T9" i="23" l="1"/>
  <c r="D27" i="50" l="1"/>
  <c r="F27" i="50"/>
  <c r="J27" i="50"/>
  <c r="K27" i="50"/>
  <c r="M27" i="50"/>
  <c r="N27" i="50"/>
  <c r="J26" i="50"/>
  <c r="D13" i="50"/>
  <c r="E13" i="50"/>
  <c r="F13" i="50"/>
  <c r="G13" i="50"/>
  <c r="H13" i="50"/>
  <c r="I13" i="50"/>
  <c r="J13" i="50"/>
  <c r="K13" i="50"/>
  <c r="L13" i="50"/>
  <c r="M13" i="50"/>
  <c r="N13" i="50"/>
  <c r="D10" i="49"/>
  <c r="E10" i="49" s="1"/>
  <c r="F10" i="49" s="1"/>
  <c r="D9" i="49"/>
  <c r="E9" i="49" s="1"/>
  <c r="F9" i="49" s="1"/>
  <c r="C11" i="46"/>
  <c r="N17" i="45"/>
  <c r="N18" i="45"/>
  <c r="F28" i="45"/>
  <c r="G28" i="45" s="1"/>
  <c r="H28" i="45" s="1"/>
  <c r="C18" i="41"/>
  <c r="D15" i="48"/>
  <c r="N19" i="45" l="1"/>
  <c r="F56" i="26"/>
  <c r="F26" i="22"/>
  <c r="G26" i="22"/>
  <c r="H26" i="22"/>
  <c r="J26" i="22"/>
  <c r="K26" i="22"/>
  <c r="K41" i="22" s="1"/>
  <c r="L26" i="22"/>
  <c r="L41" i="22" s="1"/>
  <c r="M26" i="22"/>
  <c r="M41" i="22" s="1"/>
  <c r="N26" i="22"/>
  <c r="O41" i="22"/>
  <c r="P41" i="22"/>
  <c r="Q26" i="22"/>
  <c r="Q41" i="22" s="1"/>
  <c r="R26" i="22"/>
  <c r="R41" i="22" s="1"/>
  <c r="S26" i="22"/>
  <c r="S41" i="22" s="1"/>
  <c r="T26" i="22"/>
  <c r="T41" i="22" s="1"/>
  <c r="U26" i="22"/>
  <c r="V26" i="22"/>
  <c r="V41" i="22" s="1"/>
  <c r="W26" i="22"/>
  <c r="X26" i="22"/>
  <c r="Y26" i="22"/>
  <c r="Z26" i="22"/>
  <c r="E28" i="22"/>
  <c r="E26" i="22"/>
  <c r="H41" i="22"/>
  <c r="J41" i="22"/>
  <c r="N41" i="22"/>
  <c r="U41" i="22"/>
  <c r="D24" i="36"/>
  <c r="C24" i="36"/>
  <c r="D10" i="48" l="1"/>
  <c r="B9" i="45"/>
  <c r="C10" i="50" s="1"/>
  <c r="C10" i="42"/>
  <c r="D10" i="42" s="1"/>
  <c r="E10" i="42" s="1"/>
  <c r="F10" i="42" s="1"/>
  <c r="E66" i="26"/>
  <c r="G66" i="26"/>
  <c r="I66" i="26"/>
  <c r="J66" i="26"/>
  <c r="K66" i="26"/>
  <c r="L66" i="26"/>
  <c r="M66" i="26"/>
  <c r="N66" i="26"/>
  <c r="O66" i="26"/>
  <c r="P66" i="26"/>
  <c r="Q66" i="26"/>
  <c r="R66" i="26"/>
  <c r="S66" i="26"/>
  <c r="U66" i="26"/>
  <c r="V66" i="26"/>
  <c r="W66" i="26"/>
  <c r="X66" i="26"/>
  <c r="Y66" i="26"/>
  <c r="Z66" i="26"/>
  <c r="AA66" i="26"/>
  <c r="AB66" i="26"/>
  <c r="AC66" i="26"/>
  <c r="AE66" i="26"/>
  <c r="AF66" i="26"/>
  <c r="C27" i="40" l="1"/>
  <c r="V62" i="26"/>
  <c r="C21" i="38" l="1"/>
  <c r="AD24" i="26"/>
  <c r="AH24" i="26" s="1"/>
  <c r="C11" i="39" l="1"/>
  <c r="D43" i="26"/>
  <c r="AA8" i="22" l="1"/>
  <c r="AA9" i="22"/>
  <c r="F25" i="22"/>
  <c r="G25" i="22"/>
  <c r="H25" i="22"/>
  <c r="J25" i="22"/>
  <c r="K25" i="22"/>
  <c r="L25" i="22"/>
  <c r="M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E25" i="22"/>
  <c r="I25" i="22" l="1"/>
  <c r="AA25" i="22" s="1"/>
  <c r="I26" i="22"/>
  <c r="I41" i="22" s="1"/>
  <c r="D18" i="24"/>
  <c r="T9" i="24"/>
  <c r="T13" i="24"/>
  <c r="T14" i="24"/>
  <c r="T15" i="24"/>
  <c r="T16" i="24"/>
  <c r="T17" i="24"/>
  <c r="T8" i="24"/>
  <c r="V8" i="28"/>
  <c r="V9" i="28"/>
  <c r="V10" i="28"/>
  <c r="V11" i="28"/>
  <c r="V12" i="28"/>
  <c r="V13" i="28"/>
  <c r="AB8" i="22" l="1"/>
  <c r="AB9" i="22"/>
  <c r="AB10" i="22"/>
  <c r="AB11" i="22"/>
  <c r="AB12" i="22"/>
  <c r="AB13" i="22"/>
  <c r="AB15" i="22"/>
  <c r="AB16" i="22"/>
  <c r="AB18" i="22"/>
  <c r="AB19" i="22"/>
  <c r="AB20" i="22"/>
  <c r="AB21" i="22"/>
  <c r="AB23" i="22"/>
  <c r="AB7" i="22"/>
  <c r="F28" i="22"/>
  <c r="G28" i="22"/>
  <c r="G42" i="22" s="1"/>
  <c r="H28" i="22"/>
  <c r="H42" i="22" s="1"/>
  <c r="I28" i="22"/>
  <c r="I42" i="22" s="1"/>
  <c r="J28" i="22"/>
  <c r="J42" i="22" s="1"/>
  <c r="K28" i="22"/>
  <c r="K42" i="22" s="1"/>
  <c r="L28" i="22"/>
  <c r="L42" i="22" s="1"/>
  <c r="M28" i="22"/>
  <c r="M42" i="22" s="1"/>
  <c r="N28" i="22"/>
  <c r="O28" i="22"/>
  <c r="O42" i="22" s="1"/>
  <c r="P28" i="22"/>
  <c r="P42" i="22" s="1"/>
  <c r="Q28" i="22"/>
  <c r="Q42" i="22" s="1"/>
  <c r="R28" i="22"/>
  <c r="R42" i="22" s="1"/>
  <c r="S28" i="22"/>
  <c r="S42" i="22" s="1"/>
  <c r="T28" i="22"/>
  <c r="T42" i="22" s="1"/>
  <c r="U28" i="22"/>
  <c r="V28" i="22"/>
  <c r="V42" i="22" s="1"/>
  <c r="W28" i="22"/>
  <c r="X28" i="22"/>
  <c r="X42" i="22" s="1"/>
  <c r="Y28" i="22"/>
  <c r="Z28" i="22"/>
  <c r="AB26" i="22" l="1"/>
  <c r="AB28" i="22"/>
  <c r="I43" i="26" l="1"/>
  <c r="AJ66" i="26" l="1"/>
  <c r="AK66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F53" i="26"/>
  <c r="AG53" i="26"/>
  <c r="E52" i="26"/>
  <c r="F52" i="26"/>
  <c r="G52" i="26"/>
  <c r="H52" i="26"/>
  <c r="I52" i="26"/>
  <c r="J52" i="26"/>
  <c r="J65" i="26" s="1"/>
  <c r="K52" i="26"/>
  <c r="L52" i="26"/>
  <c r="L65" i="26" s="1"/>
  <c r="M52" i="26"/>
  <c r="M65" i="26" s="1"/>
  <c r="N52" i="26"/>
  <c r="N65" i="26" s="1"/>
  <c r="O52" i="26"/>
  <c r="O65" i="26" s="1"/>
  <c r="P52" i="26"/>
  <c r="P65" i="26" s="1"/>
  <c r="Q52" i="26"/>
  <c r="Q65" i="26" s="1"/>
  <c r="R52" i="26"/>
  <c r="R65" i="26" s="1"/>
  <c r="S52" i="26"/>
  <c r="S65" i="26" s="1"/>
  <c r="T52" i="26"/>
  <c r="U52" i="26"/>
  <c r="V52" i="26"/>
  <c r="V65" i="26" s="1"/>
  <c r="W52" i="26"/>
  <c r="W65" i="26" s="1"/>
  <c r="X52" i="26"/>
  <c r="X65" i="26" s="1"/>
  <c r="Y52" i="26"/>
  <c r="Y65" i="26" s="1"/>
  <c r="Z52" i="26"/>
  <c r="Z65" i="26" s="1"/>
  <c r="AA52" i="26"/>
  <c r="AA65" i="26" s="1"/>
  <c r="AB52" i="26"/>
  <c r="AB65" i="26" s="1"/>
  <c r="AC52" i="26"/>
  <c r="AC65" i="26" s="1"/>
  <c r="AJ52" i="26"/>
  <c r="AJ65" i="26" s="1"/>
  <c r="AK52" i="26"/>
  <c r="AK65" i="26" s="1"/>
  <c r="D52" i="26"/>
  <c r="D53" i="26"/>
  <c r="D21" i="38" l="1"/>
  <c r="AG52" i="26"/>
  <c r="V60" i="26" l="1"/>
  <c r="X60" i="26"/>
  <c r="Y60" i="26"/>
  <c r="Z60" i="26"/>
  <c r="AA60" i="26"/>
  <c r="AB60" i="26"/>
  <c r="AC60" i="26"/>
  <c r="AF60" i="26"/>
  <c r="AI55" i="26" l="1"/>
  <c r="AI66" i="26" s="1"/>
  <c r="E12" i="47" l="1"/>
  <c r="D12" i="41" l="1"/>
  <c r="D8" i="36" l="1"/>
  <c r="N38" i="22"/>
  <c r="N42" i="22" s="1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J13" i="29"/>
  <c r="K13" i="29"/>
  <c r="L13" i="29"/>
  <c r="M13" i="29"/>
  <c r="N13" i="29"/>
  <c r="P13" i="29"/>
  <c r="Q13" i="29"/>
  <c r="R13" i="29"/>
  <c r="S13" i="29"/>
  <c r="T13" i="29"/>
  <c r="U13" i="29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X43" i="22"/>
  <c r="Y43" i="22"/>
  <c r="Z43" i="22"/>
  <c r="G36" i="22"/>
  <c r="H36" i="22"/>
  <c r="I36" i="22"/>
  <c r="J36" i="22"/>
  <c r="K36" i="22"/>
  <c r="L36" i="22"/>
  <c r="M36" i="22"/>
  <c r="O36" i="22"/>
  <c r="P36" i="22"/>
  <c r="Q36" i="22"/>
  <c r="R36" i="22"/>
  <c r="S36" i="22"/>
  <c r="T36" i="22"/>
  <c r="V36" i="22"/>
  <c r="T8" i="25"/>
  <c r="T10" i="25"/>
  <c r="T12" i="25"/>
  <c r="T13" i="25"/>
  <c r="U8" i="25"/>
  <c r="U10" i="25"/>
  <c r="U12" i="25"/>
  <c r="U13" i="25"/>
  <c r="X34" i="22"/>
  <c r="X33" i="22" s="1"/>
  <c r="E15" i="25"/>
  <c r="F34" i="22" s="1"/>
  <c r="F15" i="25"/>
  <c r="G15" i="25"/>
  <c r="H15" i="25"/>
  <c r="I15" i="25"/>
  <c r="J15" i="25"/>
  <c r="K15" i="25"/>
  <c r="L15" i="25"/>
  <c r="M15" i="25"/>
  <c r="N15" i="25"/>
  <c r="O15" i="25"/>
  <c r="R15" i="25"/>
  <c r="W34" i="22" s="1"/>
  <c r="W33" i="22" s="1"/>
  <c r="S15" i="25"/>
  <c r="D15" i="25"/>
  <c r="E34" i="22" s="1"/>
  <c r="I10" i="51"/>
  <c r="I11" i="51"/>
  <c r="I12" i="51"/>
  <c r="I13" i="51"/>
  <c r="C14" i="51"/>
  <c r="E14" i="51"/>
  <c r="F14" i="51"/>
  <c r="G14" i="51"/>
  <c r="H14" i="51"/>
  <c r="N36" i="22" l="1"/>
  <c r="V44" i="22"/>
  <c r="B13" i="45" s="1"/>
  <c r="C13" i="45" s="1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O44" i="22"/>
  <c r="C23" i="36" s="1"/>
  <c r="K44" i="22"/>
  <c r="C21" i="36" s="1"/>
  <c r="S44" i="22"/>
  <c r="E10" i="48"/>
  <c r="F10" i="48" s="1"/>
  <c r="I14" i="51"/>
  <c r="L44" i="22"/>
  <c r="D21" i="36" s="1"/>
  <c r="P44" i="22"/>
  <c r="M44" i="22"/>
  <c r="F15" i="49"/>
  <c r="E15" i="49"/>
  <c r="D15" i="49"/>
  <c r="C15" i="49"/>
  <c r="E19" i="48"/>
  <c r="F19" i="48" s="1"/>
  <c r="G19" i="48" s="1"/>
  <c r="E14" i="48"/>
  <c r="F14" i="48" s="1"/>
  <c r="G14" i="48" s="1"/>
  <c r="D12" i="47"/>
  <c r="C12" i="47"/>
  <c r="E11" i="46"/>
  <c r="D11" i="46"/>
  <c r="F13" i="43"/>
  <c r="E13" i="43"/>
  <c r="D13" i="43"/>
  <c r="C13" i="43"/>
  <c r="H11" i="43"/>
  <c r="H13" i="43" s="1"/>
  <c r="D18" i="41"/>
  <c r="D32" i="42" s="1"/>
  <c r="E32" i="42" s="1"/>
  <c r="F32" i="42" s="1"/>
  <c r="D10" i="41"/>
  <c r="C10" i="41"/>
  <c r="C20" i="41" s="1"/>
  <c r="C29" i="40"/>
  <c r="D27" i="40"/>
  <c r="D33" i="40" s="1"/>
  <c r="D36" i="40" s="1"/>
  <c r="D12" i="40"/>
  <c r="C12" i="40"/>
  <c r="C33" i="40" l="1"/>
  <c r="C36" i="40" s="1"/>
  <c r="C27" i="42"/>
  <c r="D27" i="42" s="1"/>
  <c r="E27" i="42" s="1"/>
  <c r="F27" i="42" s="1"/>
  <c r="D16" i="48"/>
  <c r="D20" i="41"/>
  <c r="D20" i="42"/>
  <c r="E20" i="42" s="1"/>
  <c r="F20" i="42" s="1"/>
  <c r="C15" i="45"/>
  <c r="D15" i="45" s="1"/>
  <c r="E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D20" i="36"/>
  <c r="C37" i="36"/>
  <c r="B11" i="45" l="1"/>
  <c r="C8" i="50" s="1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H15" i="45"/>
  <c r="N15" i="45" s="1"/>
  <c r="F16" i="28"/>
  <c r="J16" i="28"/>
  <c r="K16" i="28"/>
  <c r="L16" i="28"/>
  <c r="M16" i="28"/>
  <c r="N16" i="28"/>
  <c r="O16" i="28"/>
  <c r="U62" i="26" s="1"/>
  <c r="P16" i="28"/>
  <c r="Q16" i="28"/>
  <c r="W62" i="26" s="1"/>
  <c r="W60" i="26" s="1"/>
  <c r="R16" i="28"/>
  <c r="S16" i="28"/>
  <c r="T16" i="28"/>
  <c r="U16" i="28"/>
  <c r="W16" i="28"/>
  <c r="J12" i="29"/>
  <c r="K12" i="29"/>
  <c r="L12" i="29"/>
  <c r="M12" i="29"/>
  <c r="N12" i="29"/>
  <c r="P12" i="29"/>
  <c r="Q12" i="29"/>
  <c r="R12" i="29"/>
  <c r="S12" i="29"/>
  <c r="T12" i="29"/>
  <c r="U12" i="29"/>
  <c r="K58" i="26"/>
  <c r="K65" i="26" s="1"/>
  <c r="Y8" i="29"/>
  <c r="O13" i="29"/>
  <c r="AE59" i="26"/>
  <c r="AI59" i="26" s="1"/>
  <c r="AJ53" i="26"/>
  <c r="AJ51" i="26" s="1"/>
  <c r="AK53" i="26"/>
  <c r="AK51" i="26" s="1"/>
  <c r="U58" i="26" l="1"/>
  <c r="Y6" i="29"/>
  <c r="O12" i="29"/>
  <c r="O8" i="50"/>
  <c r="J43" i="26"/>
  <c r="L43" i="26"/>
  <c r="N43" i="26"/>
  <c r="P43" i="26"/>
  <c r="Q43" i="26"/>
  <c r="R43" i="26"/>
  <c r="S43" i="26"/>
  <c r="Z43" i="26"/>
  <c r="AB43" i="26"/>
  <c r="AJ43" i="26"/>
  <c r="AK43" i="26"/>
  <c r="AD7" i="26"/>
  <c r="AH7" i="26" s="1"/>
  <c r="AE11" i="26"/>
  <c r="AE12" i="26"/>
  <c r="AE13" i="26"/>
  <c r="AI13" i="26" s="1"/>
  <c r="AE33" i="26"/>
  <c r="AI33" i="26" s="1"/>
  <c r="AE36" i="26"/>
  <c r="AI36" i="26" s="1"/>
  <c r="AE38" i="26"/>
  <c r="AI38" i="26" s="1"/>
  <c r="AE39" i="26"/>
  <c r="AI39" i="26" s="1"/>
  <c r="AE41" i="26"/>
  <c r="AI41" i="26" s="1"/>
  <c r="AE42" i="26"/>
  <c r="AI42" i="26" s="1"/>
  <c r="AD11" i="26"/>
  <c r="AD12" i="26"/>
  <c r="AH12" i="26" s="1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E37" i="26"/>
  <c r="AI37" i="26" s="1"/>
  <c r="AE34" i="26"/>
  <c r="AI34" i="26" s="1"/>
  <c r="AE28" i="26"/>
  <c r="AI28" i="26" s="1"/>
  <c r="AE25" i="26"/>
  <c r="AI25" i="26" s="1"/>
  <c r="AE19" i="26"/>
  <c r="AI19" i="26" s="1"/>
  <c r="AE18" i="26"/>
  <c r="AI18" i="26" s="1"/>
  <c r="AE31" i="26"/>
  <c r="AI31" i="26" s="1"/>
  <c r="AE21" i="26"/>
  <c r="AI21" i="26" s="1"/>
  <c r="AE14" i="26"/>
  <c r="AI14" i="26" s="1"/>
  <c r="AE7" i="26" l="1"/>
  <c r="AI7" i="26" s="1"/>
  <c r="AE32" i="26"/>
  <c r="AI32" i="26" s="1"/>
  <c r="AE35" i="26"/>
  <c r="AI35" i="26" s="1"/>
  <c r="AI11" i="26"/>
  <c r="K43" i="26"/>
  <c r="M43" i="26"/>
  <c r="AG43" i="26"/>
  <c r="AE26" i="26"/>
  <c r="AI26" i="26" s="1"/>
  <c r="AE40" i="26"/>
  <c r="AI40" i="26" s="1"/>
  <c r="AE10" i="26"/>
  <c r="AI10" i="26" s="1"/>
  <c r="O43" i="26"/>
  <c r="AC43" i="26"/>
  <c r="AC63" i="26" s="1"/>
  <c r="F43" i="26"/>
  <c r="AI12" i="26"/>
  <c r="AA43" i="26"/>
  <c r="AE29" i="26"/>
  <c r="AI29" i="26" s="1"/>
  <c r="N24" i="22"/>
  <c r="N25" i="22" s="1"/>
  <c r="D9" i="23"/>
  <c r="H29" i="22"/>
  <c r="I29" i="22"/>
  <c r="J29" i="22"/>
  <c r="K29" i="22"/>
  <c r="K39" i="22" s="1"/>
  <c r="L29" i="22"/>
  <c r="M29" i="22"/>
  <c r="N29" i="22"/>
  <c r="O29" i="22"/>
  <c r="O39" i="22" s="1"/>
  <c r="P29" i="22"/>
  <c r="Q29" i="22"/>
  <c r="R29" i="22"/>
  <c r="S29" i="22"/>
  <c r="S39" i="22" s="1"/>
  <c r="T29" i="22"/>
  <c r="U29" i="22"/>
  <c r="V29" i="22"/>
  <c r="V39" i="22" s="1"/>
  <c r="Z31" i="22"/>
  <c r="Y31" i="22"/>
  <c r="Z30" i="22"/>
  <c r="Y30" i="22"/>
  <c r="W29" i="22"/>
  <c r="AB67" i="26"/>
  <c r="AB68" i="26" s="1"/>
  <c r="C31" i="42" s="1"/>
  <c r="AC67" i="26"/>
  <c r="AJ67" i="26"/>
  <c r="AK67" i="26"/>
  <c r="AB63" i="26"/>
  <c r="AJ63" i="26"/>
  <c r="AK63" i="26"/>
  <c r="Y10" i="28"/>
  <c r="Y13" i="28"/>
  <c r="F15" i="28"/>
  <c r="J15" i="28"/>
  <c r="K15" i="28"/>
  <c r="L15" i="28"/>
  <c r="M15" i="28"/>
  <c r="N15" i="28"/>
  <c r="O15" i="28"/>
  <c r="U61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W14" i="28"/>
  <c r="D16" i="28"/>
  <c r="D15" i="28"/>
  <c r="D14" i="28"/>
  <c r="Y12" i="28"/>
  <c r="F13" i="27"/>
  <c r="H13" i="27"/>
  <c r="J13" i="27"/>
  <c r="K13" i="27"/>
  <c r="L13" i="27"/>
  <c r="M13" i="27"/>
  <c r="N13" i="27"/>
  <c r="T55" i="26" s="1"/>
  <c r="O13" i="27"/>
  <c r="P13" i="27"/>
  <c r="Q13" i="27"/>
  <c r="R13" i="27"/>
  <c r="S13" i="27"/>
  <c r="T13" i="27"/>
  <c r="U13" i="27"/>
  <c r="W13" i="27"/>
  <c r="D13" i="27"/>
  <c r="F11" i="27"/>
  <c r="H11" i="27"/>
  <c r="J11" i="27"/>
  <c r="K11" i="27"/>
  <c r="L11" i="27"/>
  <c r="M11" i="27"/>
  <c r="N11" i="27"/>
  <c r="C14" i="38" s="1"/>
  <c r="C24" i="38" s="1"/>
  <c r="O11" i="27"/>
  <c r="P11" i="27"/>
  <c r="Q11" i="27"/>
  <c r="R11" i="27"/>
  <c r="S11" i="27"/>
  <c r="T11" i="27"/>
  <c r="U11" i="27"/>
  <c r="W11" i="27"/>
  <c r="D11" i="27"/>
  <c r="G11" i="27"/>
  <c r="V7" i="27"/>
  <c r="V13" i="27" s="1"/>
  <c r="I13" i="27"/>
  <c r="X30" i="22"/>
  <c r="E8" i="23"/>
  <c r="F18" i="24"/>
  <c r="G18" i="24"/>
  <c r="H18" i="24"/>
  <c r="I18" i="24"/>
  <c r="J18" i="24"/>
  <c r="K18" i="24"/>
  <c r="L18" i="24"/>
  <c r="U38" i="22" s="1"/>
  <c r="M18" i="24"/>
  <c r="N18" i="24"/>
  <c r="O18" i="24"/>
  <c r="P18" i="24"/>
  <c r="C12" i="39" s="1"/>
  <c r="R18" i="24"/>
  <c r="W38" i="22" s="1"/>
  <c r="W42" i="22" s="1"/>
  <c r="V17" i="24"/>
  <c r="Q20" i="24"/>
  <c r="Z38" i="22" s="1"/>
  <c r="V13" i="24"/>
  <c r="V14" i="24"/>
  <c r="V16" i="24"/>
  <c r="S18" i="24"/>
  <c r="V15" i="24"/>
  <c r="V12" i="24"/>
  <c r="F20" i="24"/>
  <c r="G20" i="24"/>
  <c r="H20" i="24"/>
  <c r="I20" i="24"/>
  <c r="J20" i="24"/>
  <c r="K20" i="24"/>
  <c r="L20" i="24"/>
  <c r="M20" i="24"/>
  <c r="N20" i="24"/>
  <c r="O20" i="24"/>
  <c r="P20" i="24"/>
  <c r="R20" i="24"/>
  <c r="S20" i="24"/>
  <c r="E19" i="24"/>
  <c r="F37" i="22" s="1"/>
  <c r="F19" i="24"/>
  <c r="G19" i="24"/>
  <c r="H19" i="24"/>
  <c r="I19" i="24"/>
  <c r="J19" i="24"/>
  <c r="K19" i="24"/>
  <c r="L19" i="24"/>
  <c r="M19" i="24"/>
  <c r="N19" i="24"/>
  <c r="O19" i="24"/>
  <c r="P19" i="24"/>
  <c r="Y37" i="22" s="1"/>
  <c r="R19" i="24"/>
  <c r="W37" i="22" s="1"/>
  <c r="W41" i="22" s="1"/>
  <c r="U19" i="24"/>
  <c r="D19" i="24"/>
  <c r="D17" i="27" l="1"/>
  <c r="T66" i="26"/>
  <c r="U42" i="22"/>
  <c r="U44" i="22" s="1"/>
  <c r="C32" i="36" s="1"/>
  <c r="U36" i="22"/>
  <c r="Z42" i="22"/>
  <c r="T18" i="24"/>
  <c r="AB24" i="22"/>
  <c r="AB25" i="22" s="1"/>
  <c r="Y38" i="22"/>
  <c r="Y42" i="22" s="1"/>
  <c r="E37" i="22"/>
  <c r="T19" i="24"/>
  <c r="H44" i="22"/>
  <c r="N39" i="22"/>
  <c r="T44" i="22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14" i="38"/>
  <c r="D24" i="38" s="1"/>
  <c r="L39" i="22"/>
  <c r="I56" i="26"/>
  <c r="U56" i="26"/>
  <c r="U65" i="26" s="1"/>
  <c r="Q18" i="24"/>
  <c r="G15" i="28"/>
  <c r="G61" i="26" s="1"/>
  <c r="AC68" i="26"/>
  <c r="D64" i="36" s="1"/>
  <c r="D63" i="36" s="1"/>
  <c r="C27" i="50" s="1"/>
  <c r="P39" i="22"/>
  <c r="G14" i="28"/>
  <c r="E15" i="28"/>
  <c r="E61" i="26" s="1"/>
  <c r="Q19" i="24"/>
  <c r="S19" i="24"/>
  <c r="X37" i="22" s="1"/>
  <c r="X36" i="22" s="1"/>
  <c r="V8" i="24"/>
  <c r="E14" i="28"/>
  <c r="T39" i="22"/>
  <c r="Y9" i="28"/>
  <c r="E16" i="28"/>
  <c r="E62" i="26" s="1"/>
  <c r="G16" i="28"/>
  <c r="G62" i="26" s="1"/>
  <c r="Z29" i="22"/>
  <c r="H39" i="22"/>
  <c r="W36" i="22"/>
  <c r="U39" i="22"/>
  <c r="M39" i="22"/>
  <c r="Y29" i="22"/>
  <c r="X29" i="22"/>
  <c r="I11" i="27"/>
  <c r="E11" i="27"/>
  <c r="G13" i="27"/>
  <c r="E13" i="27"/>
  <c r="C12" i="42" l="1"/>
  <c r="D12" i="48"/>
  <c r="E12" i="48" s="1"/>
  <c r="F12" i="48" s="1"/>
  <c r="G12" i="48" s="1"/>
  <c r="AA37" i="22"/>
  <c r="Y36" i="22"/>
  <c r="N44" i="22"/>
  <c r="D18" i="36" s="1"/>
  <c r="D16" i="36" s="1"/>
  <c r="G56" i="26"/>
  <c r="E56" i="26"/>
  <c r="Z37" i="22"/>
  <c r="Z36" i="22" s="1"/>
  <c r="V19" i="24"/>
  <c r="W39" i="22"/>
  <c r="C36" i="36" s="1"/>
  <c r="F16" i="45" s="1"/>
  <c r="N11" i="45"/>
  <c r="AA7" i="22"/>
  <c r="AA26" i="22" s="1"/>
  <c r="Q44" i="22"/>
  <c r="Q39" i="22"/>
  <c r="I44" i="22"/>
  <c r="C16" i="36" s="1"/>
  <c r="I39" i="22"/>
  <c r="W44" i="22" l="1"/>
  <c r="B12" i="45"/>
  <c r="C9" i="50" s="1"/>
  <c r="D13" i="48"/>
  <c r="E27" i="50"/>
  <c r="C20" i="36"/>
  <c r="B14" i="45"/>
  <c r="C12" i="50" s="1"/>
  <c r="C26" i="42"/>
  <c r="D26" i="42" s="1"/>
  <c r="E18" i="48"/>
  <c r="F18" i="48" s="1"/>
  <c r="G18" i="48" s="1"/>
  <c r="C42" i="36"/>
  <c r="D17" i="48"/>
  <c r="R44" i="22"/>
  <c r="AE56" i="26"/>
  <c r="J44" i="22"/>
  <c r="X41" i="22"/>
  <c r="X44" i="22" s="1"/>
  <c r="X39" i="22"/>
  <c r="D36" i="36" s="1"/>
  <c r="R39" i="22"/>
  <c r="E13" i="48"/>
  <c r="F13" i="48" s="1"/>
  <c r="G13" i="48" s="1"/>
  <c r="R14" i="25"/>
  <c r="S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G27" i="50" l="1"/>
  <c r="E26" i="42"/>
  <c r="D28" i="42"/>
  <c r="AA28" i="22"/>
  <c r="AI56" i="26"/>
  <c r="J39" i="22"/>
  <c r="AE54" i="26"/>
  <c r="AI54" i="26" s="1"/>
  <c r="E17" i="48"/>
  <c r="F17" i="48" s="1"/>
  <c r="G17" i="48" s="1"/>
  <c r="T14" i="25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Y34" i="22"/>
  <c r="Y33" i="22" s="1"/>
  <c r="P15" i="25"/>
  <c r="T15" i="25" s="1"/>
  <c r="T7" i="25"/>
  <c r="D31" i="36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42" i="36"/>
  <c r="D14" i="50" s="1"/>
  <c r="E14" i="50" s="1"/>
  <c r="F14" i="50" s="1"/>
  <c r="D13" i="42"/>
  <c r="E13" i="42" s="1"/>
  <c r="F13" i="42" s="1"/>
  <c r="H27" i="50" l="1"/>
  <c r="F26" i="42"/>
  <c r="F28" i="42" s="1"/>
  <c r="E28" i="42"/>
  <c r="C28" i="42"/>
  <c r="C14" i="45"/>
  <c r="O9" i="50"/>
  <c r="N12" i="45"/>
  <c r="U7" i="25"/>
  <c r="Q15" i="25"/>
  <c r="Q14" i="25"/>
  <c r="F13" i="29"/>
  <c r="F12" i="29"/>
  <c r="D13" i="29"/>
  <c r="D12" i="29"/>
  <c r="E15" i="48"/>
  <c r="F15" i="48" s="1"/>
  <c r="G15" i="48" s="1"/>
  <c r="Y39" i="22"/>
  <c r="AA34" i="22"/>
  <c r="Y41" i="22"/>
  <c r="Y44" i="22" s="1"/>
  <c r="AF11" i="26" s="1"/>
  <c r="AH11" i="26" s="1"/>
  <c r="O14" i="50"/>
  <c r="O13" i="50"/>
  <c r="N16" i="45"/>
  <c r="K29" i="45" l="1"/>
  <c r="L27" i="50" s="1"/>
  <c r="I27" i="50"/>
  <c r="N29" i="45"/>
  <c r="D14" i="45"/>
  <c r="D12" i="50"/>
  <c r="AF52" i="26"/>
  <c r="AF65" i="26" s="1"/>
  <c r="AF43" i="26"/>
  <c r="U14" i="25"/>
  <c r="U18" i="25"/>
  <c r="Y10" i="29"/>
  <c r="E13" i="29"/>
  <c r="E12" i="29"/>
  <c r="G12" i="29"/>
  <c r="G13" i="29"/>
  <c r="Z34" i="22"/>
  <c r="U15" i="25"/>
  <c r="AG58" i="26"/>
  <c r="O27" i="50" l="1"/>
  <c r="E14" i="45"/>
  <c r="E12" i="50"/>
  <c r="Z33" i="22"/>
  <c r="Z39" i="22" s="1"/>
  <c r="Z41" i="22"/>
  <c r="Z44" i="22" s="1"/>
  <c r="D20" i="24"/>
  <c r="AD10" i="26"/>
  <c r="AH10" i="26" s="1"/>
  <c r="F14" i="45" l="1"/>
  <c r="F12" i="50"/>
  <c r="E38" i="22"/>
  <c r="T20" i="24"/>
  <c r="E20" i="24"/>
  <c r="E18" i="24"/>
  <c r="V18" i="24" s="1"/>
  <c r="V11" i="24"/>
  <c r="T43" i="26"/>
  <c r="D55" i="36"/>
  <c r="G43" i="26"/>
  <c r="AE9" i="26"/>
  <c r="X43" i="26"/>
  <c r="AD8" i="26"/>
  <c r="AH8" i="26" s="1"/>
  <c r="H43" i="26"/>
  <c r="V43" i="26"/>
  <c r="AE23" i="26"/>
  <c r="AD23" i="26"/>
  <c r="AH23" i="26" s="1"/>
  <c r="AD9" i="26"/>
  <c r="AH9" i="26" s="1"/>
  <c r="AD16" i="26"/>
  <c r="AH16" i="26" s="1"/>
  <c r="AD22" i="26"/>
  <c r="AH22" i="26" s="1"/>
  <c r="AE22" i="26"/>
  <c r="AI22" i="26" s="1"/>
  <c r="AD27" i="26"/>
  <c r="AH27" i="26" s="1"/>
  <c r="AE17" i="26"/>
  <c r="AI17" i="26" s="1"/>
  <c r="AD17" i="26"/>
  <c r="AH17" i="26" s="1"/>
  <c r="AD15" i="26"/>
  <c r="AD20" i="26"/>
  <c r="AH20" i="26" s="1"/>
  <c r="V8" i="27"/>
  <c r="V9" i="27"/>
  <c r="V10" i="27"/>
  <c r="AD53" i="26" l="1"/>
  <c r="AH15" i="26"/>
  <c r="AD43" i="26"/>
  <c r="G14" i="45"/>
  <c r="G12" i="50"/>
  <c r="E36" i="22"/>
  <c r="AA38" i="22"/>
  <c r="AD52" i="26"/>
  <c r="AI23" i="26"/>
  <c r="E43" i="26"/>
  <c r="W43" i="26"/>
  <c r="AE15" i="26"/>
  <c r="AH43" i="26"/>
  <c r="V11" i="27"/>
  <c r="AH53" i="26"/>
  <c r="AE8" i="26"/>
  <c r="F38" i="22"/>
  <c r="F36" i="22" s="1"/>
  <c r="V20" i="24"/>
  <c r="AI9" i="26"/>
  <c r="AE24" i="26"/>
  <c r="Y43" i="26"/>
  <c r="AE16" i="26"/>
  <c r="AI16" i="26" s="1"/>
  <c r="U43" i="26"/>
  <c r="AE20" i="26"/>
  <c r="AI20" i="26" s="1"/>
  <c r="AE27" i="26"/>
  <c r="AI27" i="26" s="1"/>
  <c r="H14" i="45" l="1"/>
  <c r="H12" i="50"/>
  <c r="AE53" i="26"/>
  <c r="AI24" i="26"/>
  <c r="AE52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3" i="26" s="1"/>
  <c r="H13" i="29"/>
  <c r="H12" i="29"/>
  <c r="Y9" i="29"/>
  <c r="Y11" i="29"/>
  <c r="AI8" i="26"/>
  <c r="AE43" i="26"/>
  <c r="I14" i="45" l="1"/>
  <c r="I12" i="50"/>
  <c r="AI43" i="26"/>
  <c r="AI52" i="26"/>
  <c r="Y7" i="29"/>
  <c r="Y12" i="29" s="1"/>
  <c r="I13" i="29"/>
  <c r="I12" i="29"/>
  <c r="H16" i="28"/>
  <c r="V16" i="28" s="1"/>
  <c r="H14" i="28"/>
  <c r="V14" i="28" s="1"/>
  <c r="O25" i="50"/>
  <c r="V13" i="29"/>
  <c r="H15" i="28"/>
  <c r="V15" i="28" s="1"/>
  <c r="J14" i="45" l="1"/>
  <c r="J12" i="50"/>
  <c r="Y11" i="28"/>
  <c r="I15" i="28"/>
  <c r="I16" i="28"/>
  <c r="I62" i="26" s="1"/>
  <c r="AE62" i="26" s="1"/>
  <c r="I14" i="28"/>
  <c r="Y14" i="28" s="1"/>
  <c r="Y7" i="28"/>
  <c r="Y16" i="28" s="1"/>
  <c r="Y13" i="29"/>
  <c r="AD59" i="26"/>
  <c r="H55" i="26"/>
  <c r="H66" i="26" s="1"/>
  <c r="F55" i="26"/>
  <c r="F66" i="26" s="1"/>
  <c r="D55" i="26"/>
  <c r="H56" i="26"/>
  <c r="D56" i="26"/>
  <c r="AD56" i="26" l="1"/>
  <c r="K14" i="45"/>
  <c r="K12" i="50"/>
  <c r="AH59" i="26"/>
  <c r="D66" i="26"/>
  <c r="AD55" i="26"/>
  <c r="AD66" i="26" s="1"/>
  <c r="AE67" i="26"/>
  <c r="AI62" i="26"/>
  <c r="AI67" i="26" s="1"/>
  <c r="I61" i="26"/>
  <c r="Y15" i="28"/>
  <c r="D54" i="26"/>
  <c r="D50" i="26"/>
  <c r="L14" i="45" l="1"/>
  <c r="L12" i="50"/>
  <c r="AE61" i="26"/>
  <c r="AH56" i="26"/>
  <c r="M14" i="45" l="1"/>
  <c r="M12" i="50"/>
  <c r="AI61" i="26"/>
  <c r="AE60" i="26"/>
  <c r="AG55" i="26"/>
  <c r="AG66" i="26" s="1"/>
  <c r="N12" i="50" l="1"/>
  <c r="O12" i="50" s="1"/>
  <c r="N14" i="45"/>
  <c r="W8" i="23"/>
  <c r="E16" i="25" l="1"/>
  <c r="F16" i="25"/>
  <c r="G16" i="25"/>
  <c r="H16" i="25"/>
  <c r="I16" i="25"/>
  <c r="J16" i="25"/>
  <c r="K16" i="25"/>
  <c r="L16" i="25"/>
  <c r="M16" i="25"/>
  <c r="N16" i="25"/>
  <c r="O16" i="25"/>
  <c r="P16" i="25"/>
  <c r="Q16" i="25"/>
  <c r="D16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8" i="26"/>
  <c r="E65" i="26" s="1"/>
  <c r="F58" i="26"/>
  <c r="G58" i="26"/>
  <c r="G65" i="26" s="1"/>
  <c r="H58" i="26"/>
  <c r="I58" i="26"/>
  <c r="I65" i="26" s="1"/>
  <c r="T58" i="26"/>
  <c r="D58" i="26"/>
  <c r="T16" i="25" l="1"/>
  <c r="E35" i="22"/>
  <c r="E42" i="22" s="1"/>
  <c r="F35" i="22"/>
  <c r="F42" i="22" s="1"/>
  <c r="U16" i="25"/>
  <c r="AD58" i="26"/>
  <c r="AH58" i="26" l="1"/>
  <c r="AI58" i="26"/>
  <c r="AI65" i="26" s="1"/>
  <c r="AE65" i="26"/>
  <c r="AE68" i="26" s="1"/>
  <c r="F33" i="22"/>
  <c r="E33" i="22"/>
  <c r="AH52" i="26"/>
  <c r="AB27" i="22"/>
  <c r="AB43" i="22" s="1"/>
  <c r="E50" i="26" l="1"/>
  <c r="AB35" i="22" l="1"/>
  <c r="AB34" i="22"/>
  <c r="AB32" i="22"/>
  <c r="AA27" i="22"/>
  <c r="AB33" i="22" l="1"/>
  <c r="AA31" i="22"/>
  <c r="AA35" i="22" l="1"/>
  <c r="AA33" i="22" s="1"/>
  <c r="AA42" i="22" l="1"/>
  <c r="AA67" i="26"/>
  <c r="W67" i="26"/>
  <c r="U67" i="26"/>
  <c r="S67" i="26"/>
  <c r="Q67" i="26"/>
  <c r="O67" i="26"/>
  <c r="M67" i="26"/>
  <c r="K67" i="26"/>
  <c r="I67" i="26"/>
  <c r="G67" i="26"/>
  <c r="E67" i="26"/>
  <c r="Q60" i="26"/>
  <c r="O60" i="26"/>
  <c r="M60" i="26"/>
  <c r="K60" i="26"/>
  <c r="L57" i="26"/>
  <c r="M57" i="26"/>
  <c r="N57" i="26"/>
  <c r="O57" i="26"/>
  <c r="P57" i="26"/>
  <c r="Q57" i="26"/>
  <c r="R57" i="26"/>
  <c r="R63" i="26" s="1"/>
  <c r="S57" i="26"/>
  <c r="S63" i="26" s="1"/>
  <c r="U57" i="26"/>
  <c r="V57" i="26"/>
  <c r="W57" i="26"/>
  <c r="W63" i="26" s="1"/>
  <c r="X57" i="26"/>
  <c r="Y57" i="26"/>
  <c r="Y63" i="26" s="1"/>
  <c r="Z57" i="26"/>
  <c r="AA57" i="26"/>
  <c r="AA63" i="26" s="1"/>
  <c r="K57" i="26"/>
  <c r="I57" i="26"/>
  <c r="G57" i="26"/>
  <c r="E57" i="26"/>
  <c r="AG54" i="26"/>
  <c r="D10" i="39" s="1"/>
  <c r="U54" i="26"/>
  <c r="Q54" i="26"/>
  <c r="O54" i="26"/>
  <c r="K54" i="26"/>
  <c r="AA68" i="26" l="1"/>
  <c r="D68" i="36" s="1"/>
  <c r="K63" i="26"/>
  <c r="Q63" i="26"/>
  <c r="O63" i="26"/>
  <c r="K68" i="26"/>
  <c r="D53" i="36" s="1"/>
  <c r="W68" i="26"/>
  <c r="D61" i="36" s="1"/>
  <c r="O68" i="26"/>
  <c r="Q68" i="26"/>
  <c r="S68" i="26"/>
  <c r="E60" i="26"/>
  <c r="U11" i="24"/>
  <c r="U18" i="24" s="1"/>
  <c r="D67" i="36" l="1"/>
  <c r="D72" i="36" s="1"/>
  <c r="U20" i="24"/>
  <c r="I60" i="26"/>
  <c r="G60" i="26"/>
  <c r="U60" i="26"/>
  <c r="D78" i="36" l="1"/>
  <c r="C28" i="45"/>
  <c r="U63" i="26"/>
  <c r="AG61" i="26"/>
  <c r="AG65" i="26" s="1"/>
  <c r="AG62" i="26"/>
  <c r="AG67" i="26" s="1"/>
  <c r="M54" i="26"/>
  <c r="M63" i="26" s="1"/>
  <c r="AE63" i="26" l="1"/>
  <c r="AI60" i="26"/>
  <c r="AI63" i="26" s="1"/>
  <c r="AG60" i="26"/>
  <c r="AG68" i="26"/>
  <c r="AB37" i="22"/>
  <c r="AB38" i="22"/>
  <c r="G54" i="26"/>
  <c r="G63" i="26" s="1"/>
  <c r="I54" i="26"/>
  <c r="I63" i="26" s="1"/>
  <c r="I68" i="26"/>
  <c r="E54" i="26"/>
  <c r="E63" i="26" s="1"/>
  <c r="U10" i="23"/>
  <c r="W10" i="23"/>
  <c r="W7" i="23"/>
  <c r="W11" i="23" s="1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I11" i="23"/>
  <c r="G9" i="23"/>
  <c r="G10" i="23"/>
  <c r="G11" i="23"/>
  <c r="E9" i="23"/>
  <c r="E10" i="23"/>
  <c r="F30" i="22" s="1"/>
  <c r="F41" i="22" s="1"/>
  <c r="E11" i="23"/>
  <c r="W6" i="29"/>
  <c r="X6" i="29"/>
  <c r="F44" i="22" l="1"/>
  <c r="X13" i="29"/>
  <c r="X12" i="29"/>
  <c r="W13" i="29"/>
  <c r="W12" i="29"/>
  <c r="D12" i="39"/>
  <c r="AB36" i="22"/>
  <c r="F29" i="22"/>
  <c r="F39" i="22" s="1"/>
  <c r="D30" i="36" s="1"/>
  <c r="AB30" i="22"/>
  <c r="U68" i="26"/>
  <c r="D59" i="36" s="1"/>
  <c r="M68" i="26"/>
  <c r="D54" i="36" s="1"/>
  <c r="AB31" i="22"/>
  <c r="AB42" i="22" s="1"/>
  <c r="W9" i="23"/>
  <c r="AB29" i="22" l="1"/>
  <c r="AB39" i="22" s="1"/>
  <c r="AB41" i="22"/>
  <c r="AB44" i="22" s="1"/>
  <c r="D58" i="36"/>
  <c r="D34" i="36"/>
  <c r="D43" i="36" s="1"/>
  <c r="G68" i="26" l="1"/>
  <c r="D51" i="36" s="1"/>
  <c r="E68" i="26"/>
  <c r="D50" i="36" s="1"/>
  <c r="D49" i="36" l="1"/>
  <c r="D66" i="36" s="1"/>
  <c r="Y67" i="26"/>
  <c r="Y68" i="26" s="1"/>
  <c r="AG57" i="26"/>
  <c r="D11" i="39" l="1"/>
  <c r="D13" i="39" s="1"/>
  <c r="AG63" i="26"/>
  <c r="D73" i="36"/>
  <c r="D77" i="36"/>
  <c r="T57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1" i="23"/>
  <c r="H11" i="23"/>
  <c r="J11" i="23"/>
  <c r="L11" i="23"/>
  <c r="N11" i="23"/>
  <c r="P11" i="23"/>
  <c r="D11" i="23"/>
  <c r="E32" i="22" s="1"/>
  <c r="N33" i="45" l="1"/>
  <c r="AA32" i="22"/>
  <c r="R67" i="26" l="1"/>
  <c r="R68" i="26" l="1"/>
  <c r="T62" i="26" l="1"/>
  <c r="F62" i="26"/>
  <c r="F67" i="26" s="1"/>
  <c r="D62" i="26"/>
  <c r="D67" i="26" s="1"/>
  <c r="T61" i="26"/>
  <c r="T65" i="26" s="1"/>
  <c r="H61" i="26"/>
  <c r="H65" i="26" s="1"/>
  <c r="F61" i="26"/>
  <c r="F65" i="26" s="1"/>
  <c r="D61" i="26"/>
  <c r="D65" i="26" s="1"/>
  <c r="X7" i="28"/>
  <c r="V7" i="28"/>
  <c r="P60" i="26"/>
  <c r="N60" i="26"/>
  <c r="L60" i="26"/>
  <c r="J60" i="26"/>
  <c r="AF57" i="26"/>
  <c r="J57" i="26"/>
  <c r="H57" i="26"/>
  <c r="F57" i="26"/>
  <c r="D57" i="26"/>
  <c r="AF54" i="26"/>
  <c r="Z54" i="26"/>
  <c r="X54" i="26"/>
  <c r="V54" i="26"/>
  <c r="P54" i="26"/>
  <c r="N54" i="26"/>
  <c r="L54" i="26"/>
  <c r="J54" i="26"/>
  <c r="H54" i="26"/>
  <c r="F54" i="26"/>
  <c r="AF67" i="26"/>
  <c r="V67" i="26"/>
  <c r="P67" i="26"/>
  <c r="N67" i="26"/>
  <c r="J67" i="26"/>
  <c r="L67" i="26"/>
  <c r="X67" i="26"/>
  <c r="N10" i="23"/>
  <c r="L10" i="23"/>
  <c r="J10" i="23"/>
  <c r="H10" i="23"/>
  <c r="F10" i="23"/>
  <c r="G30" i="22" s="1"/>
  <c r="G41" i="22" s="1"/>
  <c r="D10" i="23"/>
  <c r="E30" i="22" s="1"/>
  <c r="N9" i="23"/>
  <c r="L9" i="23"/>
  <c r="J9" i="23"/>
  <c r="H9" i="23"/>
  <c r="F9" i="23"/>
  <c r="V8" i="23"/>
  <c r="V10" i="23" s="1"/>
  <c r="P10" i="23"/>
  <c r="T11" i="23"/>
  <c r="E41" i="22" l="1"/>
  <c r="E44" i="22" s="1"/>
  <c r="N63" i="26"/>
  <c r="Z63" i="26"/>
  <c r="T54" i="26"/>
  <c r="G44" i="22"/>
  <c r="G29" i="22"/>
  <c r="G39" i="22" s="1"/>
  <c r="X16" i="28"/>
  <c r="X14" i="28"/>
  <c r="AD57" i="26"/>
  <c r="AH57" i="26" s="1"/>
  <c r="E29" i="22"/>
  <c r="E39" i="22" s="1"/>
  <c r="AA30" i="22"/>
  <c r="AA29" i="22" s="1"/>
  <c r="L63" i="26"/>
  <c r="X63" i="26"/>
  <c r="P63" i="26"/>
  <c r="AF63" i="26"/>
  <c r="T60" i="26"/>
  <c r="J63" i="26"/>
  <c r="V63" i="26"/>
  <c r="L68" i="26"/>
  <c r="Z67" i="26"/>
  <c r="Z68" i="26" s="1"/>
  <c r="C68" i="36" s="1"/>
  <c r="T67" i="26"/>
  <c r="D60" i="26"/>
  <c r="D63" i="26" s="1"/>
  <c r="F60" i="26"/>
  <c r="F63" i="26" s="1"/>
  <c r="AD61" i="26"/>
  <c r="AA36" i="22"/>
  <c r="AF68" i="26"/>
  <c r="P68" i="26"/>
  <c r="H62" i="26"/>
  <c r="H60" i="26" s="1"/>
  <c r="H63" i="26" s="1"/>
  <c r="T10" i="23"/>
  <c r="P9" i="23"/>
  <c r="C10" i="39" s="1"/>
  <c r="C13" i="39" s="1"/>
  <c r="C30" i="36" l="1"/>
  <c r="B10" i="45" s="1"/>
  <c r="C11" i="50" s="1"/>
  <c r="E46" i="22"/>
  <c r="C67" i="36"/>
  <c r="D33" i="48"/>
  <c r="E33" i="48" s="1"/>
  <c r="F33" i="48" s="1"/>
  <c r="G33" i="48" s="1"/>
  <c r="D31" i="42"/>
  <c r="E31" i="42" s="1"/>
  <c r="F31" i="42" s="1"/>
  <c r="D30" i="48"/>
  <c r="E30" i="48" s="1"/>
  <c r="F30" i="48" s="1"/>
  <c r="G30" i="48" s="1"/>
  <c r="AH61" i="26"/>
  <c r="AH65" i="26" s="1"/>
  <c r="AD65" i="26"/>
  <c r="AA41" i="22"/>
  <c r="V68" i="26"/>
  <c r="C61" i="36" s="1"/>
  <c r="T63" i="26"/>
  <c r="X68" i="26"/>
  <c r="C55" i="36" s="1"/>
  <c r="N68" i="26"/>
  <c r="C54" i="36" s="1"/>
  <c r="J68" i="26"/>
  <c r="C53" i="36" s="1"/>
  <c r="H67" i="26"/>
  <c r="D68" i="26"/>
  <c r="C50" i="36" s="1"/>
  <c r="T68" i="26"/>
  <c r="F68" i="26"/>
  <c r="C51" i="36" s="1"/>
  <c r="AH55" i="26"/>
  <c r="AH66" i="26" s="1"/>
  <c r="AD54" i="26"/>
  <c r="AH54" i="26" s="1"/>
  <c r="AD62" i="26"/>
  <c r="C34" i="36" l="1"/>
  <c r="C43" i="36" s="1"/>
  <c r="D11" i="48"/>
  <c r="E11" i="48" s="1"/>
  <c r="C11" i="42"/>
  <c r="C14" i="42" s="1"/>
  <c r="D14" i="42" s="1"/>
  <c r="C19" i="42"/>
  <c r="D19" i="42" s="1"/>
  <c r="E19" i="42" s="1"/>
  <c r="F19" i="42" s="1"/>
  <c r="D27" i="48"/>
  <c r="E27" i="48" s="1"/>
  <c r="F27" i="48" s="1"/>
  <c r="G27" i="48" s="1"/>
  <c r="B26" i="45"/>
  <c r="B31" i="45"/>
  <c r="D32" i="48"/>
  <c r="E32" i="48" s="1"/>
  <c r="F32" i="48" s="1"/>
  <c r="G32" i="48" s="1"/>
  <c r="B25" i="45"/>
  <c r="D26" i="48"/>
  <c r="E26" i="48" s="1"/>
  <c r="F26" i="48" s="1"/>
  <c r="G26" i="48" s="1"/>
  <c r="C18" i="42"/>
  <c r="D18" i="42" s="1"/>
  <c r="E18" i="42" s="1"/>
  <c r="F18" i="42" s="1"/>
  <c r="C30" i="42"/>
  <c r="D30" i="42" s="1"/>
  <c r="E30" i="42" s="1"/>
  <c r="F30" i="42" s="1"/>
  <c r="D29" i="48"/>
  <c r="E29" i="48" s="1"/>
  <c r="F29" i="48" s="1"/>
  <c r="G29" i="48" s="1"/>
  <c r="D28" i="45"/>
  <c r="N28" i="45" s="1"/>
  <c r="C72" i="36"/>
  <c r="C78" i="36" s="1"/>
  <c r="B30" i="45"/>
  <c r="C33" i="42"/>
  <c r="D33" i="42" s="1"/>
  <c r="E33" i="42" s="1"/>
  <c r="F33" i="42" s="1"/>
  <c r="B23" i="45"/>
  <c r="D24" i="48"/>
  <c r="E24" i="48" s="1"/>
  <c r="F24" i="48" s="1"/>
  <c r="G24" i="48" s="1"/>
  <c r="C16" i="42"/>
  <c r="D16" i="42" s="1"/>
  <c r="E16" i="42" s="1"/>
  <c r="F16" i="42" s="1"/>
  <c r="C15" i="42"/>
  <c r="B22" i="45"/>
  <c r="D23" i="48"/>
  <c r="C15" i="50"/>
  <c r="C17" i="50" s="1"/>
  <c r="D11" i="50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AH62" i="26"/>
  <c r="AH67" i="26" s="1"/>
  <c r="AD67" i="26"/>
  <c r="AD68" i="26" s="1"/>
  <c r="AD60" i="26"/>
  <c r="AH60" i="26" s="1"/>
  <c r="AH63" i="26" s="1"/>
  <c r="C59" i="36"/>
  <c r="H68" i="26"/>
  <c r="C52" i="36" s="1"/>
  <c r="AA39" i="22"/>
  <c r="AA44" i="22" s="1"/>
  <c r="B20" i="45"/>
  <c r="D20" i="48" l="1"/>
  <c r="D11" i="42"/>
  <c r="E11" i="42" s="1"/>
  <c r="F11" i="42" s="1"/>
  <c r="AD63" i="26"/>
  <c r="C31" i="45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C49" i="36"/>
  <c r="C66" i="36" s="1"/>
  <c r="B24" i="45"/>
  <c r="D25" i="48"/>
  <c r="E25" i="48" s="1"/>
  <c r="F25" i="48" s="1"/>
  <c r="G25" i="48" s="1"/>
  <c r="C17" i="42"/>
  <c r="D17" i="42" s="1"/>
  <c r="E17" i="42" s="1"/>
  <c r="F17" i="42" s="1"/>
  <c r="B27" i="45"/>
  <c r="C29" i="42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C73" i="36" l="1"/>
  <c r="E43" i="36" s="1"/>
  <c r="N26" i="45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F14" i="42"/>
  <c r="G11" i="48"/>
  <c r="F20" i="48"/>
  <c r="G20" i="48" s="1"/>
  <c r="C77" i="36" l="1"/>
  <c r="C29" i="50"/>
  <c r="C31" i="50" s="1"/>
  <c r="D5" i="50" s="1"/>
  <c r="D17" i="50" s="1"/>
  <c r="O24" i="50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I26" i="50"/>
  <c r="H32" i="45"/>
  <c r="J22" i="45"/>
  <c r="I32" i="45"/>
  <c r="K15" i="50"/>
  <c r="L11" i="50"/>
  <c r="K27" i="45" l="1"/>
  <c r="K26" i="50"/>
  <c r="K22" i="45"/>
  <c r="J32" i="45"/>
  <c r="I29" i="50"/>
  <c r="I31" i="50" s="1"/>
  <c r="J5" i="50" s="1"/>
  <c r="J17" i="50" s="1"/>
  <c r="K20" i="50"/>
  <c r="J29" i="50"/>
  <c r="L15" i="50"/>
  <c r="M11" i="50"/>
  <c r="L27" i="45" l="1"/>
  <c r="L26" i="50"/>
  <c r="J31" i="50"/>
  <c r="K5" i="50" s="1"/>
  <c r="K17" i="50" s="1"/>
  <c r="L20" i="50"/>
  <c r="K29" i="50"/>
  <c r="K32" i="45"/>
  <c r="L22" i="45"/>
  <c r="M15" i="50"/>
  <c r="N11" i="50"/>
  <c r="M27" i="45" l="1"/>
  <c r="N26" i="50" s="1"/>
  <c r="M26" i="50"/>
  <c r="N27" i="45"/>
  <c r="K31" i="50"/>
  <c r="L5" i="50" s="1"/>
  <c r="L17" i="50" s="1"/>
  <c r="L32" i="45"/>
  <c r="M22" i="45"/>
  <c r="M32" i="45" s="1"/>
  <c r="M20" i="50"/>
  <c r="L29" i="50"/>
  <c r="N15" i="50"/>
  <c r="O15" i="50" s="1"/>
  <c r="O11" i="50"/>
  <c r="O26" i="50" l="1"/>
  <c r="N22" i="45"/>
  <c r="N32" i="45"/>
  <c r="L31" i="50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Q12" authorId="0" shapeId="0" xr:uid="{3127FED1-73F6-4EA2-9589-5ACCF14313E8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út befizetés</t>
        </r>
      </text>
    </comment>
    <comment ref="Q16" authorId="0" shapeId="0" xr:uid="{534ECF34-0885-4273-B449-D953B89963C6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kamatmentes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1" authorId="0" shapeId="0" xr:uid="{C2C62D11-492C-434B-948D-EDF43603C50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Orosházi kistérség</t>
        </r>
      </text>
    </comment>
    <comment ref="H16" authorId="0" shapeId="0" xr:uid="{E5E21413-85E4-4540-B4C8-08BC9FFFDD2A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Külterületi út fordított áfa</t>
        </r>
      </text>
    </comment>
    <comment ref="V20" authorId="0" shapeId="0" xr:uid="{BC1E528A-4F00-4C30-A74A-F67D39105A2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Városháza+ Edison klúb</t>
        </r>
      </text>
    </comment>
    <comment ref="V24" authorId="0" shapeId="0" xr:uid="{B9E0AAC6-02B6-494B-ADBF-BF4AA4C5A3C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jav.+ konyha kialakítása</t>
        </r>
      </text>
    </comment>
    <comment ref="T35" authorId="0" shapeId="0" xr:uid="{BEE0C13C-E885-4743-A021-695BB1B1C44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Mini-bőlcsi eszközök beszerzése</t>
        </r>
      </text>
    </comment>
  </commentList>
</comments>
</file>

<file path=xl/sharedStrings.xml><?xml version="1.0" encoding="utf-8"?>
<sst xmlns="http://schemas.openxmlformats.org/spreadsheetml/2006/main" count="1374" uniqueCount="578">
  <si>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</si>
  <si>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</si>
  <si>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</si>
  <si>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</si>
  <si>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</si>
  <si>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</si>
  <si>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</si>
  <si>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</si>
  <si>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</si>
  <si>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</si>
  <si>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</si>
  <si>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</si>
  <si>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</si>
  <si>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</si>
  <si>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</si>
  <si>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</si>
  <si>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</si>
  <si>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</si>
  <si>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</si>
  <si>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</si>
  <si>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</si>
  <si>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</si>
  <si>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</si>
  <si>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</si>
  <si>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</si>
  <si>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</si>
  <si>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</si>
  <si>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</si>
  <si>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</si>
  <si>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</si>
  <si>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</si>
  <si>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</si>
  <si>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</si>
  <si>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</si>
  <si>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</si>
  <si>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</si>
  <si>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</si>
  <si>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</si>
  <si>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</si>
  <si>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</si>
  <si>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</si>
  <si>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</si>
  <si>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</si>
  <si>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</si>
  <si>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</si>
  <si>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</si>
  <si>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</si>
  <si>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</si>
  <si>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</si>
  <si>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</si>
  <si>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</si>
  <si>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</si>
  <si>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</si>
  <si>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</si>
  <si>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</si>
  <si>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</si>
  <si>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</si>
  <si>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</si>
  <si>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</si>
  <si>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</si>
  <si>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</si>
  <si>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</si>
  <si>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</si>
  <si>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</si>
  <si>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</si>
  <si>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</si>
  <si>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</si>
  <si>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</si>
  <si>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</si>
  <si>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</si>
  <si>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</si>
  <si>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</si>
  <si>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</si>
  <si>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</si>
  <si>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</si>
  <si>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</si>
  <si>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</si>
  <si>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</si>
  <si>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</si>
  <si>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</si>
  <si>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</si>
  <si>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</si>
  <si>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2014. évi teljesítés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</si>
  <si>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</si>
  <si>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</si>
  <si>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</si>
  <si>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</si>
  <si>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</si>
  <si>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</si>
  <si>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</si>
  <si>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</si>
  <si>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</si>
  <si>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</si>
  <si>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</si>
  <si>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</si>
  <si>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</si>
  <si>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</si>
  <si>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</si>
  <si>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</si>
  <si>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</si>
  <si>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</si>
  <si>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</si>
  <si>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</si>
  <si>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</si>
  <si>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</si>
  <si>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</si>
  <si>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</si>
  <si>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</si>
  <si>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</si>
  <si>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</si>
  <si>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</si>
  <si>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</si>
  <si>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</si>
  <si>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</si>
  <si>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</si>
  <si>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</si>
  <si>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</si>
  <si>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</si>
  <si>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</si>
  <si>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</si>
  <si>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</si>
  <si>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</si>
  <si>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</si>
  <si>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</si>
  <si>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</si>
  <si>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</si>
  <si>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</si>
  <si>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</si>
  <si>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</si>
  <si>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</si>
  <si>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</si>
  <si>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</si>
  <si>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</si>
  <si>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</si>
  <si>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</si>
  <si>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</si>
  <si>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</si>
  <si>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</si>
  <si>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2020. évi bevétel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</si>
  <si>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</si>
  <si>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</si>
  <si>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</si>
  <si>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</si>
  <si>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</si>
  <si>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</si>
  <si>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</si>
  <si>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</si>
  <si>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</si>
  <si>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</si>
  <si>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</si>
  <si>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</si>
  <si>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</si>
  <si>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</si>
  <si>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</si>
  <si>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</si>
  <si>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</si>
  <si>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</si>
  <si>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</si>
  <si>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</si>
  <si>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</si>
  <si>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</si>
  <si>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</si>
  <si>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</si>
  <si>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</si>
  <si>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</si>
  <si>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</si>
  <si>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</si>
  <si>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</si>
  <si>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</si>
  <si>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</si>
  <si>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</si>
  <si>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</si>
  <si>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</si>
  <si>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</si>
  <si>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</si>
  <si>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</si>
  <si>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</si>
  <si>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</si>
  <si>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</si>
  <si>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</si>
  <si>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</si>
  <si>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</si>
  <si>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</si>
  <si>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</si>
  <si>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</si>
  <si>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</si>
  <si>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</si>
  <si>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</si>
  <si>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</si>
  <si>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</si>
  <si>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</si>
  <si>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</si>
  <si>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</si>
  <si>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</si>
  <si>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</si>
  <si>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</si>
  <si>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</si>
  <si>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</si>
  <si>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</si>
  <si>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</si>
  <si>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</si>
  <si>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</si>
  <si>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</si>
  <si>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</si>
  <si>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</si>
  <si>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</si>
  <si>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</si>
  <si>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</si>
  <si>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</si>
  <si>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</si>
  <si>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</si>
  <si>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</si>
  <si>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</si>
  <si>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</si>
  <si>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</si>
  <si>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</si>
  <si>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</si>
  <si>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</si>
  <si>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</si>
  <si>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</si>
  <si>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</si>
  <si>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</si>
  <si>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</si>
  <si>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</si>
  <si>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</si>
  <si>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</si>
  <si>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</si>
  <si>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</si>
  <si>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</si>
  <si>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</si>
  <si>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</si>
  <si>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</si>
  <si>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</si>
  <si>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</si>
  <si>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</si>
  <si>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</si>
  <si>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</si>
  <si>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</si>
  <si>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</si>
  <si>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Közfogl. Bér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</si>
  <si>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</si>
  <si>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</si>
  <si>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</si>
  <si>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</si>
  <si>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</si>
  <si>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</si>
  <si>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</si>
  <si>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</si>
  <si>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</si>
  <si>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</si>
  <si>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</si>
  <si>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</si>
  <si>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</si>
  <si>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</si>
  <si>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</si>
  <si>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</si>
  <si>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</si>
  <si>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</si>
  <si>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</si>
  <si>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</si>
  <si>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</si>
  <si>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</si>
  <si>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</si>
  <si>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</si>
  <si>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</si>
  <si>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</si>
  <si>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</si>
  <si>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</si>
  <si>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</si>
  <si>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</si>
  <si>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</si>
  <si>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</si>
  <si>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</si>
  <si>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</si>
  <si>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</si>
  <si>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</si>
  <si>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</si>
  <si>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</si>
  <si>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</si>
  <si>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</si>
  <si>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</si>
  <si>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</si>
  <si>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</si>
  <si>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</si>
  <si>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</si>
  <si>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</si>
  <si>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</si>
  <si>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</si>
  <si>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</si>
  <si>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</si>
  <si>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</si>
  <si>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</si>
  <si>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</si>
  <si>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</si>
  <si>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</si>
  <si>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</si>
  <si>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</si>
  <si>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</si>
  <si>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</si>
  <si>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</si>
  <si>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</si>
  <si>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</si>
  <si>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</si>
  <si>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</si>
  <si>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</si>
  <si>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</si>
  <si>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</si>
  <si>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</si>
  <si>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</si>
  <si>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</si>
  <si>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</si>
  <si>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</si>
  <si>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</si>
  <si>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</si>
  <si>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</si>
  <si>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</si>
  <si>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</si>
  <si>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</si>
  <si>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</si>
  <si>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</si>
  <si>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</si>
  <si>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</si>
  <si>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</si>
  <si>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</si>
  <si>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</si>
  <si>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</si>
  <si>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</si>
  <si>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</si>
  <si>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</si>
  <si>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</si>
  <si>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</si>
  <si>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</si>
  <si>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</si>
  <si>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</si>
  <si>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</si>
  <si>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</si>
  <si>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</si>
  <si>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</si>
  <si>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</si>
  <si>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</si>
  <si>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</si>
  <si>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</si>
  <si>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</si>
  <si>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</si>
  <si>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</si>
  <si>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</si>
  <si>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</si>
  <si>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Hitel, kölcsön felvétele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</si>
  <si>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</si>
  <si>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</si>
  <si>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</si>
  <si>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</si>
  <si>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</si>
  <si>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</si>
  <si>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</si>
  <si>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</si>
  <si>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</si>
  <si>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</si>
  <si>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</si>
  <si>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</si>
  <si>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</si>
  <si>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</si>
  <si>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</si>
  <si>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</si>
  <si>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</si>
  <si>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</si>
  <si>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</si>
  <si>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</si>
  <si>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</si>
  <si>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</si>
  <si>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</si>
  <si>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</si>
  <si>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</si>
  <si>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</si>
  <si>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</si>
  <si>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</si>
  <si>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</si>
  <si>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</si>
  <si>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</si>
  <si>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</si>
  <si>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</si>
  <si>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</si>
  <si>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</si>
  <si>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</si>
  <si>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</si>
  <si>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</si>
  <si>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</si>
  <si>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</si>
  <si>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</si>
  <si>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</si>
  <si>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</si>
  <si>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</si>
  <si>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</si>
  <si>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</si>
  <si>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</si>
  <si>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</si>
  <si>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</si>
  <si>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</si>
  <si>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</si>
  <si>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</si>
  <si>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</si>
  <si>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</si>
  <si>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</si>
  <si>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</si>
  <si>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</si>
  <si>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</si>
  <si>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</si>
  <si>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</si>
  <si>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</si>
  <si>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</si>
  <si>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</si>
  <si>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</si>
  <si>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</si>
  <si>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</si>
  <si>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</si>
  <si>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</si>
  <si>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</si>
  <si>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</si>
  <si>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</si>
  <si>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</si>
  <si>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</si>
  <si>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</si>
  <si>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</si>
  <si>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</si>
  <si>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</si>
  <si>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</si>
  <si>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</si>
  <si>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</si>
  <si>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</si>
  <si>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</si>
  <si>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</si>
  <si>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</si>
  <si>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Egyesített Szociális Intézmény-egyéb tárgyi eszközök</t>
  </si>
  <si>
    <t>Adatok Ft-ban</t>
  </si>
  <si>
    <t>Felújtás</t>
  </si>
  <si>
    <t>Összesen felhalmozási kiadások: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</si>
  <si>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</si>
  <si>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</si>
  <si>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</si>
  <si>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</si>
  <si>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</si>
  <si>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</si>
  <si>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</si>
  <si>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</si>
  <si>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</si>
  <si>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</si>
  <si>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Magánszemélyek kommunális adója</t>
  </si>
  <si>
    <t>KÖLTSÉGVETÉSI, FINANSZÍROZÁSI BEVÉTELEK ÉS KIADÁSOK EGYENLEGE</t>
  </si>
  <si>
    <t>Kormányzati funkció</t>
  </si>
  <si>
    <t>CSORVÁS VÁROS ÖNKORMÁNYZATA EURÓPAI UNIÓS FORRÁSBÓL MEGVALÓSULÓ PROJEKTEK BEVÉTELEI ÉS KIADÁSAI, EU-S PROJEKTEKHEZ TÖRTÉNŐ HOZZÁJÁRULÁSOK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</si>
  <si>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</si>
  <si>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</si>
  <si>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</si>
  <si>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</si>
  <si>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</si>
  <si>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</si>
  <si>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</si>
  <si>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</si>
  <si>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</si>
  <si>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</si>
  <si>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</si>
  <si>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</si>
  <si>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</si>
  <si>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</si>
  <si>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</si>
  <si>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</si>
  <si>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</si>
  <si>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</si>
  <si>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</si>
  <si>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</si>
  <si>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</si>
  <si>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</si>
  <si>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</si>
  <si>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</si>
  <si>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</si>
  <si>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2022. évi eredeti ei.</t>
  </si>
  <si>
    <t>2022. 
mód ei.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</si>
  <si>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</si>
  <si>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</si>
  <si>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</si>
  <si>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</si>
  <si>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</si>
  <si>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2022 évi eredeti ei.</t>
  </si>
  <si>
    <t>Hosszabb időtart.közfogl.('041233)</t>
  </si>
  <si>
    <t>Önkormányzatokfinanszirozások ('018030)</t>
  </si>
  <si>
    <t>Mezőgazdasági támogatások(042120)</t>
  </si>
  <si>
    <t>Településfejlesztési projektek  (062020)</t>
  </si>
  <si>
    <t>Az Önkormányzat 2022. évi költségvetésének bevételei:</t>
  </si>
  <si>
    <t>Közmunkaprogramban részt vevő 2021.03.01-2022.02.28.</t>
  </si>
  <si>
    <t>Közmunkaprogramban részt vevő :</t>
  </si>
  <si>
    <t>18. melléklet az önkormányzat 2022. évi költségvetésról szóló ../2022. (….) önkormányzati rendelethez</t>
  </si>
  <si>
    <t>2025      terv</t>
  </si>
  <si>
    <t>Önkormányzat (Polgármesteri hivatal)épület. Felújtása</t>
  </si>
  <si>
    <t>MFP-ÖTIK/2021.3284944660 -Edison klub felújtása</t>
  </si>
  <si>
    <t>Önkormányzat-egyéb tárgyi eszközök beszerzése</t>
  </si>
  <si>
    <t>Egyéb működési célú támogatások -ifjúság-egészségügyi gondozás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</si>
  <si>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</si>
  <si>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</si>
  <si>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</si>
  <si>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</si>
  <si>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</si>
  <si>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>Felhalmozási háztartástól visszafizetése</t>
  </si>
  <si>
    <t>Működési célú kölcsőn vissza államháztartáson kívülről</t>
  </si>
  <si>
    <t>Pályázat önerőre használható tartalék:</t>
  </si>
  <si>
    <t>Előző évi pénzeszközozök kölcsön adott visszafizet.</t>
  </si>
  <si>
    <t>Háztartástól kapott pénz</t>
  </si>
  <si>
    <t>Állami támogatás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</si>
  <si>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</si>
  <si>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</si>
  <si>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</si>
  <si>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</si>
  <si>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</si>
  <si>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</si>
  <si>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</si>
  <si>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</si>
  <si>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</si>
  <si>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</si>
  <si>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</si>
  <si>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</si>
  <si>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1. melléklet az önkormányzat 2023. évi költségvetésról szóló ../2023. (…....) 
önkormányzati rendelethez</t>
  </si>
  <si>
    <t>Az Önkormányzat 2023. évi költségvetési 
bevételei és kiadásai mérlegét jogcímek szerint</t>
  </si>
  <si>
    <t>2023. évi 
előirányzat</t>
  </si>
  <si>
    <t>2023. évi
mód. előirányzat</t>
  </si>
  <si>
    <t>2. melléklet az önkormányzat 2023. évi költségvetésról szóló ../2023. (…...) önkormányzati rendelethez</t>
  </si>
  <si>
    <t xml:space="preserve">Csorvás Város Önkormányzat 2023 évi bevételeinek alakulása -kormányzati funkcióként </t>
  </si>
  <si>
    <t>2023. évi előirányzat</t>
  </si>
  <si>
    <t>2023. 
mód ei.</t>
  </si>
  <si>
    <t>3. melléklet az önkormányzat 2023. évi költségvetésról szóló ../2023. (…..) önkormányzati rendelethez</t>
  </si>
  <si>
    <t>Csorvás Város Önkormányzata 2023. évi bevételeinek alakulása - Csorvási Polgármesteri Hivatal 
forintban</t>
  </si>
  <si>
    <t>2023. évi eredeti ei.</t>
  </si>
  <si>
    <t xml:space="preserve">Csorvás Város Önkormányzatának Egyesített Szociális Intézménye 2023. évi bevételeinek alakulása                                                                                                              </t>
  </si>
  <si>
    <t>4.  melléklet az önkormányzat 2023 évi költségvetésról szóló .../2023. (…..) önkormányzati rendelethez</t>
  </si>
  <si>
    <t>Csorvás Város Önkormányzatának Óvodája és Bölcsődéje 2023. évi bevételeinek alakulása
forintban</t>
  </si>
  <si>
    <t>5.  melléklet az önkormányzat 2023. évi költségvetésról szóló ../2023. (…..) önkormányzati rendelethez</t>
  </si>
  <si>
    <t>6.  melléklet az önkormányzat 2023. évi költségvetésról szóló ../2023. (....) önkormányzati rendelethez</t>
  </si>
  <si>
    <t>2023. előirányzat</t>
  </si>
  <si>
    <t>2023. 
előirányzat</t>
  </si>
  <si>
    <t>7.  melléklet az önkormányzat 2023. évi költségvetésról szóló ../2023. (…....) önkormányzati rendelethez</t>
  </si>
  <si>
    <t>Csorvási Polgármesteri Hivatal 2023. évi kiadások kiemelt előirányzatonként
forintban</t>
  </si>
  <si>
    <t>8. melléklet az önkormányzat 2023. évi költségvetésról szóló ../2023. (…..) önkormányzati rendelethez</t>
  </si>
  <si>
    <t>Csorvás Város Önkormányzatának Egyesített Szociális Intézménye 2023. évi kiadások kiemelt előirányzatonként
forintban</t>
  </si>
  <si>
    <t>2023 évi eredeti ei.</t>
  </si>
  <si>
    <t xml:space="preserve">9. melléklet az Önkormányzat 2023. évi költségvetéséről szóló ../2023. (....) önkormányzati  rendelethez </t>
  </si>
  <si>
    <t>Csorvás Város Önkormányzatának Óvodája és Bölcsődéje 2023. évi kiadások kiemelt előirányzatonként
forintban</t>
  </si>
  <si>
    <t>10. melléklet az önkormányzat 2023. évi költségvetésról szóló ../2023. (…...) önkormányzati rendelethez</t>
  </si>
  <si>
    <t>11. melléklet az önkormányzat 2023. évi költségvetésról szóló ../2023. (…..) önkormányzati rendelethez</t>
  </si>
  <si>
    <t>12. melléklet az önkormányzat 2023. évi költségvetésról szóló ../2023. (…...) önkormányzati rendelethez</t>
  </si>
  <si>
    <t>13. melléklet az önkormányzat 2023. évi költségvetésról szóló .../2023. (…...) önkormányzati rendelethez</t>
  </si>
  <si>
    <t>2023.évi Eredeti előirányzat</t>
  </si>
  <si>
    <t>2023.évi Módosított előirányzat</t>
  </si>
  <si>
    <t>14. melléklet az önkormányzat 2023. évi költségvetésról szóló .../2023. (…..) önkormányzati rendelethez</t>
  </si>
  <si>
    <t>15. mellékletaz önkormányzat 2023. évi költségvetésról szóló ../2023. (…..) önkormányzati rendelethez</t>
  </si>
  <si>
    <t>CSORVÁS VÁROS ÖNKORMÁNYZATA MŰKÖDÉSI ÉS FEJLESZTÉSI CÉLÚ BEVÉTELEK ÉS KIADÁSOK ALAKULÁSÁT BEMUTATÓ MÉRLEG 2023-2026 IDŐSZAKRA</t>
  </si>
  <si>
    <t>16. melléklet az önkormányzat 2023. évi költségvetésról szóló ../2023. (…...) önkormányzati rendelethez</t>
  </si>
  <si>
    <t>17. melléklet az önkormányzat 2023. évi költségvetésról szóló ../2023. (…...) önkormányzati rendelethez</t>
  </si>
  <si>
    <t>Külterületi VP-pályázat</t>
  </si>
  <si>
    <t>19. melléklet az önkormányzat 2023. évi költségvetésról szóló ../2023. (…...) önkormányzati rendelethez</t>
  </si>
  <si>
    <t>2023.évi tervezett bevétel</t>
  </si>
  <si>
    <t>20. melléklet az Önkormányzat 2023. évi költségvetéséről szóló ../2023. (…...) önkormányzati rendelethez</t>
  </si>
  <si>
    <t>2023    terv</t>
  </si>
  <si>
    <t>2026      terv</t>
  </si>
  <si>
    <t>21. melléklet az önkormányzat 2023. évi költségvetésról szóló ../2023. (…..) önkormányzati rendelethez</t>
  </si>
  <si>
    <t>22. melléklet az önkormányzat 2023. évi költségvetésról szóló ../2023. (…..) önkormányzati rendelethez</t>
  </si>
  <si>
    <t>Támogatási c. fin. Műveletek('018030)</t>
  </si>
  <si>
    <t>Állami támogatások és megelőlegezések  visszafizetése('018030)</t>
  </si>
  <si>
    <t>Máshova nem elszámolt kiadások ('049010)</t>
  </si>
  <si>
    <t>Könyvtári állomány gyarapítása(082042)</t>
  </si>
  <si>
    <t>VP-Külterületi útak építése</t>
  </si>
  <si>
    <t>TOP-1.4.1-19-BSI-2019-00014 Mini bölcsőde-eszközök beszerzése</t>
  </si>
  <si>
    <t>MFP-ÖTIK/2021.3284982176 -Városháza felújtása</t>
  </si>
  <si>
    <t>KEHOP-2.2.2-15-2021-00156(Szennyviz telep fejlesztése)</t>
  </si>
  <si>
    <t>Konyha felújtása(önerő)</t>
  </si>
  <si>
    <t>Közfoglalkoztatási hosszabb idő foglalkoztatási pályázat önerő 10%(2023.03.01-2023.12.31)</t>
  </si>
  <si>
    <t xml:space="preserve">Felhalmozási.háztatrástól  bev. </t>
  </si>
  <si>
    <t>KEHOP-2.2.2-15-00156(szennyvíztisztitó telep fejlesztése)</t>
  </si>
  <si>
    <t>Közalkalmazot</t>
  </si>
  <si>
    <t>Egészségügyi szolgálati jogviszony</t>
  </si>
  <si>
    <t xml:space="preserve">Munka törvénykönyves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</si>
</sst>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\ &quot;Ft&quot;"/>
    <numFmt numFmtId="173" formatCode="#,##0.0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2" fillId="0" borderId="0"/>
    <xf numFmtId="0" fontId="38" fillId="0" borderId="0"/>
    <xf numFmtId="0" fontId="4" fillId="0" borderId="0"/>
    <xf numFmtId="0" fontId="32" fillId="0" borderId="0"/>
    <xf numFmtId="164" fontId="40" fillId="0" borderId="0" applyFont="0" applyFill="0" applyBorder="0" applyAlignment="0" applyProtection="0"/>
    <xf numFmtId="0" fontId="43" fillId="0" borderId="0"/>
    <xf numFmtId="9" fontId="45" fillId="0" borderId="0" applyFont="0" applyFill="0" applyBorder="0" applyAlignment="0" applyProtection="0"/>
    <xf numFmtId="0" fontId="32" fillId="0" borderId="0"/>
    <xf numFmtId="0" fontId="51" fillId="0" borderId="0"/>
    <xf numFmtId="0" fontId="32" fillId="0" borderId="0"/>
    <xf numFmtId="0" fontId="32" fillId="0" borderId="0"/>
    <xf numFmtId="0" fontId="78" fillId="0" borderId="0"/>
    <xf numFmtId="0" fontId="90" fillId="0" borderId="0"/>
  </cellStyleXfs>
  <cellXfs count="714">
    <xf numFmtId="0" fontId="0" fillId="0" borderId="0" xfId="0"/>
    <xf numFmtId="0" fontId="11" fillId="0" borderId="1" xfId="1" applyFont="1" applyBorder="1" applyAlignment="1">
      <alignment horizontal="center"/>
    </xf>
    <xf numFmtId="0" fontId="15" fillId="0" borderId="1" xfId="1" applyFont="1" applyBorder="1" applyAlignment="1">
      <alignment vertical="center"/>
    </xf>
    <xf numFmtId="0" fontId="10" fillId="0" borderId="0" xfId="1" applyFont="1"/>
    <xf numFmtId="0" fontId="24" fillId="0" borderId="1" xfId="5" applyFont="1" applyBorder="1" applyAlignment="1">
      <alignment vertical="center"/>
    </xf>
    <xf numFmtId="0" fontId="25" fillId="0" borderId="1" xfId="5" applyFont="1" applyBorder="1" applyAlignment="1">
      <alignment horizontal="center"/>
    </xf>
    <xf numFmtId="0" fontId="16" fillId="0" borderId="1" xfId="5" applyFont="1" applyBorder="1" applyAlignment="1">
      <alignment vertical="center"/>
    </xf>
    <xf numFmtId="3" fontId="29" fillId="0" borderId="1" xfId="5" applyNumberFormat="1" applyFont="1" applyBorder="1" applyAlignment="1">
      <alignment horizontal="right" vertical="center"/>
    </xf>
    <xf numFmtId="3" fontId="29" fillId="0" borderId="1" xfId="5" applyNumberFormat="1" applyFont="1" applyBorder="1" applyAlignment="1">
      <alignment horizontal="right" vertical="center" wrapText="1"/>
    </xf>
    <xf numFmtId="0" fontId="22" fillId="0" borderId="0" xfId="5" applyFont="1"/>
    <xf numFmtId="0" fontId="16" fillId="2" borderId="1" xfId="5" applyFont="1" applyFill="1" applyBorder="1" applyAlignment="1">
      <alignment vertical="center"/>
    </xf>
    <xf numFmtId="0" fontId="22" fillId="0" borderId="1" xfId="5" applyFont="1" applyBorder="1" applyAlignment="1">
      <alignment horizontal="center"/>
    </xf>
    <xf numFmtId="0" fontId="26" fillId="0" borderId="0" xfId="5" applyFont="1" applyAlignment="1">
      <alignment horizontal="center" vertical="center"/>
    </xf>
    <xf numFmtId="0" fontId="27" fillId="0" borderId="1" xfId="5" applyFont="1" applyBorder="1" applyAlignment="1">
      <alignment horizontal="center" wrapText="1"/>
    </xf>
    <xf numFmtId="0" fontId="28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1" xfId="5" applyFont="1" applyBorder="1"/>
    <xf numFmtId="3" fontId="29" fillId="0" borderId="0" xfId="5" applyNumberFormat="1" applyFont="1" applyAlignment="1">
      <alignment horizontal="right" vertical="center" wrapText="1"/>
    </xf>
    <xf numFmtId="0" fontId="27" fillId="0" borderId="1" xfId="5" applyFont="1" applyBorder="1" applyAlignment="1">
      <alignment horizontal="center"/>
    </xf>
    <xf numFmtId="0" fontId="29" fillId="0" borderId="1" xfId="5" applyFont="1" applyBorder="1" applyAlignment="1">
      <alignment vertical="center"/>
    </xf>
    <xf numFmtId="0" fontId="29" fillId="0" borderId="0" xfId="5" applyFont="1"/>
    <xf numFmtId="0" fontId="22" fillId="0" borderId="1" xfId="5" applyFont="1" applyBorder="1" applyAlignment="1">
      <alignment vertical="center"/>
    </xf>
    <xf numFmtId="3" fontId="22" fillId="0" borderId="0" xfId="5" applyNumberFormat="1" applyFont="1" applyAlignment="1">
      <alignment horizontal="right" vertical="center" wrapText="1"/>
    </xf>
    <xf numFmtId="3" fontId="22" fillId="0" borderId="0" xfId="5" applyNumberFormat="1" applyFont="1"/>
    <xf numFmtId="0" fontId="29" fillId="0" borderId="1" xfId="5" applyFont="1" applyBorder="1"/>
    <xf numFmtId="0" fontId="10" fillId="0" borderId="1" xfId="1" applyFont="1" applyBorder="1"/>
    <xf numFmtId="0" fontId="1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vertical="center"/>
    </xf>
    <xf numFmtId="3" fontId="14" fillId="0" borderId="0" xfId="1" applyNumberFormat="1" applyFont="1" applyAlignment="1">
      <alignment horizontal="right" vertical="center" wrapText="1"/>
    </xf>
    <xf numFmtId="0" fontId="14" fillId="0" borderId="0" xfId="1" applyFont="1"/>
    <xf numFmtId="0" fontId="10" fillId="0" borderId="1" xfId="1" applyFont="1" applyBorder="1" applyAlignment="1">
      <alignment vertical="center"/>
    </xf>
    <xf numFmtId="0" fontId="14" fillId="0" borderId="1" xfId="1" applyFont="1" applyBorder="1"/>
    <xf numFmtId="3" fontId="29" fillId="0" borderId="0" xfId="5" applyNumberFormat="1" applyFont="1"/>
    <xf numFmtId="165" fontId="10" fillId="0" borderId="0" xfId="1" applyNumberFormat="1" applyFont="1"/>
    <xf numFmtId="165" fontId="29" fillId="0" borderId="1" xfId="5" applyNumberFormat="1" applyFont="1" applyBorder="1" applyAlignment="1">
      <alignment horizontal="right" vertical="center"/>
    </xf>
    <xf numFmtId="165" fontId="29" fillId="0" borderId="1" xfId="5" applyNumberFormat="1" applyFont="1" applyBorder="1" applyAlignment="1">
      <alignment horizontal="right" vertical="center" wrapText="1"/>
    </xf>
    <xf numFmtId="165" fontId="29" fillId="0" borderId="1" xfId="5" applyNumberFormat="1" applyFont="1" applyBorder="1"/>
    <xf numFmtId="0" fontId="16" fillId="0" borderId="1" xfId="5" applyFont="1" applyBorder="1" applyAlignment="1">
      <alignment vertical="center" wrapText="1"/>
    </xf>
    <xf numFmtId="3" fontId="29" fillId="0" borderId="1" xfId="5" applyNumberFormat="1" applyFont="1" applyBorder="1"/>
    <xf numFmtId="3" fontId="29" fillId="0" borderId="0" xfId="5" applyNumberFormat="1" applyFont="1" applyAlignment="1">
      <alignment horizontal="right" vertical="center"/>
    </xf>
    <xf numFmtId="0" fontId="29" fillId="0" borderId="1" xfId="5" applyFont="1" applyBorder="1" applyAlignment="1">
      <alignment horizontal="center"/>
    </xf>
    <xf numFmtId="3" fontId="22" fillId="0" borderId="0" xfId="5" applyNumberFormat="1" applyFont="1" applyAlignment="1">
      <alignment horizontal="right" vertical="center"/>
    </xf>
    <xf numFmtId="0" fontId="31" fillId="0" borderId="1" xfId="5" applyFont="1" applyBorder="1" applyAlignment="1">
      <alignment horizontal="left" vertical="center"/>
    </xf>
    <xf numFmtId="0" fontId="28" fillId="0" borderId="1" xfId="5" applyFont="1" applyBorder="1" applyAlignment="1">
      <alignment horizontal="left" vertical="center"/>
    </xf>
    <xf numFmtId="3" fontId="9" fillId="0" borderId="1" xfId="1" applyNumberFormat="1" applyFont="1" applyBorder="1" applyAlignment="1">
      <alignment vertical="center"/>
    </xf>
    <xf numFmtId="0" fontId="10" fillId="0" borderId="0" xfId="5" applyFont="1"/>
    <xf numFmtId="0" fontId="11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 wrapText="1"/>
    </xf>
    <xf numFmtId="0" fontId="23" fillId="0" borderId="1" xfId="5" applyFont="1" applyBorder="1" applyAlignment="1">
      <alignment vertical="center"/>
    </xf>
    <xf numFmtId="165" fontId="23" fillId="0" borderId="1" xfId="5" applyNumberFormat="1" applyFont="1" applyBorder="1" applyAlignment="1">
      <alignment vertical="center"/>
    </xf>
    <xf numFmtId="0" fontId="10" fillId="0" borderId="1" xfId="5" applyFont="1" applyBorder="1"/>
    <xf numFmtId="0" fontId="6" fillId="0" borderId="0" xfId="5"/>
    <xf numFmtId="3" fontId="6" fillId="0" borderId="0" xfId="5" applyNumberFormat="1"/>
    <xf numFmtId="0" fontId="11" fillId="0" borderId="1" xfId="5" applyFont="1" applyBorder="1" applyAlignment="1">
      <alignment horizontal="center" wrapText="1"/>
    </xf>
    <xf numFmtId="0" fontId="6" fillId="0" borderId="1" xfId="5" applyBorder="1"/>
    <xf numFmtId="0" fontId="14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wrapText="1"/>
    </xf>
    <xf numFmtId="0" fontId="18" fillId="0" borderId="0" xfId="5" applyFont="1"/>
    <xf numFmtId="0" fontId="21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0" fontId="25" fillId="0" borderId="0" xfId="5" applyFont="1"/>
    <xf numFmtId="3" fontId="22" fillId="0" borderId="1" xfId="5" applyNumberFormat="1" applyFont="1" applyBorder="1"/>
    <xf numFmtId="0" fontId="29" fillId="0" borderId="1" xfId="5" applyFont="1" applyBorder="1" applyAlignment="1">
      <alignment horizontal="center" vertical="center"/>
    </xf>
    <xf numFmtId="3" fontId="22" fillId="0" borderId="1" xfId="5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165" fontId="14" fillId="0" borderId="1" xfId="1" applyNumberFormat="1" applyFont="1" applyBorder="1" applyAlignment="1">
      <alignment horizontal="center" vertical="center" wrapText="1"/>
    </xf>
    <xf numFmtId="3" fontId="10" fillId="0" borderId="0" xfId="5" applyNumberFormat="1" applyFont="1"/>
    <xf numFmtId="3" fontId="14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/>
    <xf numFmtId="3" fontId="15" fillId="0" borderId="1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14" fillId="0" borderId="1" xfId="1" applyNumberFormat="1" applyFont="1" applyBorder="1"/>
    <xf numFmtId="1" fontId="10" fillId="0" borderId="1" xfId="1" applyNumberFormat="1" applyFont="1" applyBorder="1"/>
    <xf numFmtId="3" fontId="10" fillId="0" borderId="1" xfId="1" applyNumberFormat="1" applyFont="1" applyBorder="1" applyAlignment="1">
      <alignment horizontal="right" vertical="center"/>
    </xf>
    <xf numFmtId="3" fontId="23" fillId="0" borderId="1" xfId="5" applyNumberFormat="1" applyFont="1" applyBorder="1" applyAlignment="1">
      <alignment vertical="center"/>
    </xf>
    <xf numFmtId="3" fontId="23" fillId="0" borderId="1" xfId="5" applyNumberFormat="1" applyFont="1" applyBorder="1" applyAlignment="1">
      <alignment horizontal="right" vertical="center"/>
    </xf>
    <xf numFmtId="3" fontId="21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/>
    <xf numFmtId="3" fontId="15" fillId="0" borderId="1" xfId="5" applyNumberFormat="1" applyFont="1" applyBorder="1" applyAlignment="1">
      <alignment vertical="center"/>
    </xf>
    <xf numFmtId="3" fontId="15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horizontal="right" vertical="center"/>
    </xf>
    <xf numFmtId="3" fontId="14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 wrapText="1"/>
    </xf>
    <xf numFmtId="3" fontId="16" fillId="0" borderId="1" xfId="5" applyNumberFormat="1" applyFont="1" applyBorder="1" applyAlignment="1">
      <alignment vertical="center"/>
    </xf>
    <xf numFmtId="3" fontId="16" fillId="0" borderId="1" xfId="6" applyNumberFormat="1" applyFont="1" applyFill="1" applyBorder="1" applyAlignment="1">
      <alignment vertical="center"/>
    </xf>
    <xf numFmtId="3" fontId="30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/>
    </xf>
    <xf numFmtId="3" fontId="16" fillId="0" borderId="1" xfId="6" applyNumberFormat="1" applyFont="1" applyFill="1" applyBorder="1" applyAlignment="1">
      <alignment horizontal="right" vertical="center"/>
    </xf>
    <xf numFmtId="3" fontId="22" fillId="0" borderId="1" xfId="5" applyNumberFormat="1" applyFont="1" applyBorder="1" applyAlignment="1">
      <alignment vertical="center"/>
    </xf>
    <xf numFmtId="3" fontId="14" fillId="0" borderId="1" xfId="5" applyNumberFormat="1" applyFont="1" applyBorder="1" applyAlignment="1">
      <alignment horizontal="right" vertical="center"/>
    </xf>
    <xf numFmtId="3" fontId="22" fillId="0" borderId="8" xfId="5" applyNumberFormat="1" applyFont="1" applyBorder="1"/>
    <xf numFmtId="0" fontId="12" fillId="0" borderId="1" xfId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/>
    </xf>
    <xf numFmtId="0" fontId="21" fillId="0" borderId="1" xfId="5" applyFont="1" applyBorder="1" applyAlignment="1">
      <alignment horizontal="center" wrapText="1"/>
    </xf>
    <xf numFmtId="3" fontId="23" fillId="2" borderId="1" xfId="5" applyNumberFormat="1" applyFont="1" applyFill="1" applyBorder="1" applyAlignment="1">
      <alignment horizontal="right" vertical="center"/>
    </xf>
    <xf numFmtId="0" fontId="10" fillId="0" borderId="1" xfId="5" quotePrefix="1" applyFont="1" applyBorder="1" applyAlignment="1">
      <alignment horizontal="center"/>
    </xf>
    <xf numFmtId="0" fontId="14" fillId="0" borderId="1" xfId="5" applyFont="1" applyBorder="1" applyAlignment="1">
      <alignment horizontal="center" vertical="center" wrapText="1"/>
    </xf>
    <xf numFmtId="3" fontId="6" fillId="0" borderId="1" xfId="5" applyNumberFormat="1" applyBorder="1"/>
    <xf numFmtId="0" fontId="14" fillId="0" borderId="1" xfId="5" applyFont="1" applyBorder="1" applyAlignment="1">
      <alignment horizontal="center" wrapText="1"/>
    </xf>
    <xf numFmtId="0" fontId="21" fillId="0" borderId="1" xfId="5" applyFont="1" applyBorder="1" applyAlignment="1">
      <alignment vertical="center"/>
    </xf>
    <xf numFmtId="0" fontId="19" fillId="0" borderId="1" xfId="5" applyFont="1" applyBorder="1" applyAlignment="1">
      <alignment horizontal="center" wrapText="1"/>
    </xf>
    <xf numFmtId="3" fontId="16" fillId="2" borderId="1" xfId="6" applyNumberFormat="1" applyFont="1" applyFill="1" applyBorder="1" applyAlignment="1">
      <alignment vertical="center"/>
    </xf>
    <xf numFmtId="0" fontId="29" fillId="0" borderId="1" xfId="5" applyFont="1" applyBorder="1" applyAlignment="1">
      <alignment horizontal="center" wrapText="1"/>
    </xf>
    <xf numFmtId="0" fontId="22" fillId="0" borderId="1" xfId="5" applyFont="1" applyBorder="1" applyAlignment="1">
      <alignment horizontal="center" wrapText="1"/>
    </xf>
    <xf numFmtId="0" fontId="25" fillId="0" borderId="0" xfId="5" applyFont="1" applyAlignment="1">
      <alignment horizontal="center"/>
    </xf>
    <xf numFmtId="0" fontId="10" fillId="0" borderId="1" xfId="5" applyFont="1" applyBorder="1" applyAlignment="1">
      <alignment vertical="center"/>
    </xf>
    <xf numFmtId="3" fontId="16" fillId="2" borderId="1" xfId="5" applyNumberFormat="1" applyFont="1" applyFill="1" applyBorder="1" applyAlignment="1">
      <alignment horizontal="right" vertical="center"/>
    </xf>
    <xf numFmtId="3" fontId="34" fillId="0" borderId="1" xfId="5" applyNumberFormat="1" applyFont="1" applyBorder="1" applyAlignment="1">
      <alignment vertical="center"/>
    </xf>
    <xf numFmtId="3" fontId="33" fillId="0" borderId="1" xfId="5" applyNumberFormat="1" applyFont="1" applyBorder="1" applyAlignment="1">
      <alignment horizontal="right" vertical="center" wrapText="1"/>
    </xf>
    <xf numFmtId="3" fontId="10" fillId="0" borderId="0" xfId="1" applyNumberFormat="1" applyFont="1"/>
    <xf numFmtId="3" fontId="16" fillId="2" borderId="1" xfId="5" applyNumberFormat="1" applyFont="1" applyFill="1" applyBorder="1" applyAlignment="1">
      <alignment horizontal="right" vertical="center" wrapText="1"/>
    </xf>
    <xf numFmtId="3" fontId="16" fillId="2" borderId="1" xfId="5" applyNumberFormat="1" applyFont="1" applyFill="1" applyBorder="1" applyAlignment="1">
      <alignment vertical="center"/>
    </xf>
    <xf numFmtId="0" fontId="23" fillId="0" borderId="1" xfId="5" applyFont="1" applyBorder="1" applyAlignment="1">
      <alignment horizontal="left" vertical="center"/>
    </xf>
    <xf numFmtId="0" fontId="24" fillId="0" borderId="1" xfId="5" applyFont="1" applyBorder="1" applyAlignment="1">
      <alignment horizontal="center" vertical="center" wrapText="1"/>
    </xf>
    <xf numFmtId="3" fontId="24" fillId="0" borderId="1" xfId="5" applyNumberFormat="1" applyFont="1" applyBorder="1" applyAlignment="1">
      <alignment horizontal="center" vertical="center" wrapText="1"/>
    </xf>
    <xf numFmtId="3" fontId="22" fillId="0" borderId="1" xfId="5" applyNumberFormat="1" applyFont="1" applyBorder="1" applyAlignment="1">
      <alignment horizontal="center" vertical="center" wrapText="1"/>
    </xf>
    <xf numFmtId="3" fontId="35" fillId="0" borderId="0" xfId="1" applyNumberFormat="1" applyFont="1"/>
    <xf numFmtId="3" fontId="36" fillId="0" borderId="0" xfId="5" applyNumberFormat="1" applyFont="1"/>
    <xf numFmtId="165" fontId="35" fillId="0" borderId="0" xfId="1" applyNumberFormat="1" applyFont="1"/>
    <xf numFmtId="165" fontId="37" fillId="0" borderId="0" xfId="1" applyNumberFormat="1" applyFont="1"/>
    <xf numFmtId="3" fontId="37" fillId="0" borderId="0" xfId="1" applyNumberFormat="1" applyFont="1"/>
    <xf numFmtId="3" fontId="10" fillId="0" borderId="1" xfId="1" applyNumberFormat="1" applyFont="1" applyBorder="1" applyAlignment="1">
      <alignment horizontal="center" wrapText="1"/>
    </xf>
    <xf numFmtId="3" fontId="10" fillId="0" borderId="1" xfId="1" applyNumberFormat="1" applyFont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3" fontId="41" fillId="0" borderId="1" xfId="5" applyNumberFormat="1" applyFont="1" applyBorder="1" applyAlignment="1">
      <alignment horizontal="right" vertical="center"/>
    </xf>
    <xf numFmtId="3" fontId="15" fillId="0" borderId="1" xfId="5" applyNumberFormat="1" applyFont="1" applyBorder="1"/>
    <xf numFmtId="3" fontId="29" fillId="0" borderId="1" xfId="5" applyNumberFormat="1" applyFont="1" applyBorder="1" applyAlignment="1">
      <alignment horizontal="center" vertical="center" wrapText="1"/>
    </xf>
    <xf numFmtId="166" fontId="29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3" fontId="22" fillId="2" borderId="0" xfId="5" applyNumberFormat="1" applyFont="1" applyFill="1"/>
    <xf numFmtId="0" fontId="22" fillId="2" borderId="1" xfId="5" applyFont="1" applyFill="1" applyBorder="1" applyAlignment="1">
      <alignment horizontal="center"/>
    </xf>
    <xf numFmtId="0" fontId="31" fillId="2" borderId="1" xfId="5" applyFont="1" applyFill="1" applyBorder="1" applyAlignment="1">
      <alignment horizontal="center" vertical="center"/>
    </xf>
    <xf numFmtId="3" fontId="22" fillId="2" borderId="1" xfId="5" applyNumberFormat="1" applyFont="1" applyFill="1" applyBorder="1" applyAlignment="1">
      <alignment horizontal="right" vertical="center"/>
    </xf>
    <xf numFmtId="0" fontId="22" fillId="2" borderId="0" xfId="5" applyFont="1" applyFill="1"/>
    <xf numFmtId="0" fontId="43" fillId="0" borderId="0" xfId="12"/>
    <xf numFmtId="3" fontId="43" fillId="0" borderId="0" xfId="12" applyNumberFormat="1"/>
    <xf numFmtId="0" fontId="44" fillId="0" borderId="1" xfId="12" applyFont="1" applyBorder="1"/>
    <xf numFmtId="49" fontId="9" fillId="0" borderId="1" xfId="12" applyNumberFormat="1" applyFont="1" applyBorder="1" applyAlignment="1">
      <alignment horizontal="center"/>
    </xf>
    <xf numFmtId="3" fontId="9" fillId="0" borderId="5" xfId="12" applyNumberFormat="1" applyFont="1" applyBorder="1"/>
    <xf numFmtId="0" fontId="9" fillId="0" borderId="5" xfId="12" applyFont="1" applyBorder="1" applyAlignment="1">
      <alignment wrapText="1"/>
    </xf>
    <xf numFmtId="49" fontId="9" fillId="0" borderId="4" xfId="12" applyNumberFormat="1" applyFont="1" applyBorder="1" applyAlignment="1">
      <alignment horizontal="center"/>
    </xf>
    <xf numFmtId="3" fontId="9" fillId="0" borderId="9" xfId="12" applyNumberFormat="1" applyFont="1" applyBorder="1"/>
    <xf numFmtId="0" fontId="9" fillId="0" borderId="9" xfId="12" applyFont="1" applyBorder="1" applyAlignment="1">
      <alignment wrapText="1"/>
    </xf>
    <xf numFmtId="49" fontId="9" fillId="0" borderId="18" xfId="12" applyNumberFormat="1" applyFont="1" applyBorder="1" applyAlignment="1">
      <alignment horizontal="center"/>
    </xf>
    <xf numFmtId="0" fontId="15" fillId="0" borderId="0" xfId="12" applyFont="1"/>
    <xf numFmtId="165" fontId="15" fillId="0" borderId="0" xfId="12" applyNumberFormat="1" applyFont="1"/>
    <xf numFmtId="165" fontId="9" fillId="0" borderId="0" xfId="12" applyNumberFormat="1" applyFont="1" applyAlignment="1">
      <alignment horizontal="right"/>
    </xf>
    <xf numFmtId="0" fontId="9" fillId="0" borderId="0" xfId="12" applyFont="1"/>
    <xf numFmtId="49" fontId="9" fillId="0" borderId="0" xfId="12" applyNumberFormat="1" applyFont="1" applyAlignment="1">
      <alignment horizontal="left"/>
    </xf>
    <xf numFmtId="165" fontId="15" fillId="0" borderId="0" xfId="12" applyNumberFormat="1" applyFont="1" applyAlignment="1">
      <alignment horizontal="center" vertical="center"/>
    </xf>
    <xf numFmtId="49" fontId="15" fillId="0" borderId="0" xfId="12" applyNumberFormat="1" applyFont="1" applyAlignment="1">
      <alignment horizontal="center"/>
    </xf>
    <xf numFmtId="3" fontId="9" fillId="0" borderId="6" xfId="12" applyNumberFormat="1" applyFont="1" applyBorder="1"/>
    <xf numFmtId="0" fontId="9" fillId="0" borderId="6" xfId="12" applyFont="1" applyBorder="1"/>
    <xf numFmtId="49" fontId="9" fillId="0" borderId="6" xfId="12" applyNumberFormat="1" applyFont="1" applyBorder="1" applyAlignment="1">
      <alignment horizontal="center"/>
    </xf>
    <xf numFmtId="0" fontId="9" fillId="0" borderId="5" xfId="12" applyFont="1" applyBorder="1"/>
    <xf numFmtId="0" fontId="15" fillId="0" borderId="1" xfId="12" applyFont="1" applyBorder="1"/>
    <xf numFmtId="3" fontId="15" fillId="0" borderId="1" xfId="12" applyNumberFormat="1" applyFont="1" applyBorder="1"/>
    <xf numFmtId="3" fontId="9" fillId="0" borderId="1" xfId="12" applyNumberFormat="1" applyFont="1" applyBorder="1"/>
    <xf numFmtId="0" fontId="9" fillId="0" borderId="1" xfId="12" applyFont="1" applyBorder="1"/>
    <xf numFmtId="3" fontId="15" fillId="0" borderId="3" xfId="12" applyNumberFormat="1" applyFont="1" applyBorder="1"/>
    <xf numFmtId="0" fontId="15" fillId="0" borderId="3" xfId="12" applyFont="1" applyBorder="1"/>
    <xf numFmtId="0" fontId="9" fillId="0" borderId="6" xfId="12" applyFont="1" applyBorder="1" applyAlignment="1">
      <alignment horizontal="center"/>
    </xf>
    <xf numFmtId="165" fontId="9" fillId="0" borderId="6" xfId="12" applyNumberFormat="1" applyFont="1" applyBorder="1" applyAlignment="1">
      <alignment horizontal="center" vertical="center" wrapText="1"/>
    </xf>
    <xf numFmtId="0" fontId="9" fillId="0" borderId="6" xfId="12" applyFont="1" applyBorder="1" applyAlignment="1">
      <alignment horizontal="center" vertical="center"/>
    </xf>
    <xf numFmtId="49" fontId="9" fillId="0" borderId="6" xfId="12" applyNumberFormat="1" applyFont="1" applyBorder="1" applyAlignment="1">
      <alignment horizontal="center" vertical="center" wrapText="1"/>
    </xf>
    <xf numFmtId="165" fontId="15" fillId="0" borderId="6" xfId="12" applyNumberFormat="1" applyFont="1" applyBorder="1" applyAlignment="1">
      <alignment horizontal="center"/>
    </xf>
    <xf numFmtId="165" fontId="9" fillId="0" borderId="6" xfId="12" applyNumberFormat="1" applyFont="1" applyBorder="1" applyAlignment="1">
      <alignment horizontal="center"/>
    </xf>
    <xf numFmtId="3" fontId="9" fillId="0" borderId="0" xfId="12" applyNumberFormat="1" applyFont="1"/>
    <xf numFmtId="0" fontId="9" fillId="0" borderId="0" xfId="12" applyFont="1" applyAlignment="1">
      <alignment wrapText="1"/>
    </xf>
    <xf numFmtId="49" fontId="9" fillId="0" borderId="0" xfId="12" applyNumberFormat="1" applyFont="1" applyAlignment="1">
      <alignment horizontal="center"/>
    </xf>
    <xf numFmtId="0" fontId="9" fillId="0" borderId="1" xfId="12" applyFont="1" applyBorder="1" applyAlignment="1">
      <alignment wrapText="1"/>
    </xf>
    <xf numFmtId="0" fontId="15" fillId="0" borderId="1" xfId="12" applyFont="1" applyBorder="1" applyAlignment="1">
      <alignment wrapText="1"/>
    </xf>
    <xf numFmtId="165" fontId="9" fillId="0" borderId="1" xfId="12" applyNumberFormat="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 wrapText="1"/>
    </xf>
    <xf numFmtId="165" fontId="9" fillId="0" borderId="1" xfId="12" applyNumberFormat="1" applyFont="1" applyBorder="1" applyAlignment="1">
      <alignment horizontal="center" vertical="center"/>
    </xf>
    <xf numFmtId="3" fontId="9" fillId="0" borderId="1" xfId="12" applyNumberFormat="1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/>
    </xf>
    <xf numFmtId="0" fontId="47" fillId="0" borderId="0" xfId="12" applyFont="1" applyAlignment="1">
      <alignment horizontal="center"/>
    </xf>
    <xf numFmtId="0" fontId="48" fillId="0" borderId="0" xfId="12" applyFont="1"/>
    <xf numFmtId="0" fontId="16" fillId="2" borderId="0" xfId="10" applyFont="1" applyFill="1" applyAlignment="1">
      <alignment wrapText="1"/>
    </xf>
    <xf numFmtId="0" fontId="16" fillId="2" borderId="0" xfId="10" applyFont="1" applyFill="1"/>
    <xf numFmtId="0" fontId="49" fillId="0" borderId="0" xfId="10" applyFont="1"/>
    <xf numFmtId="0" fontId="49" fillId="2" borderId="23" xfId="10" applyFont="1" applyFill="1" applyBorder="1"/>
    <xf numFmtId="0" fontId="49" fillId="2" borderId="0" xfId="10" applyFont="1" applyFill="1"/>
    <xf numFmtId="0" fontId="16" fillId="2" borderId="25" xfId="10" applyFont="1" applyFill="1" applyBorder="1" applyAlignment="1">
      <alignment wrapText="1"/>
    </xf>
    <xf numFmtId="0" fontId="49" fillId="2" borderId="26" xfId="10" applyFont="1" applyFill="1" applyBorder="1"/>
    <xf numFmtId="0" fontId="49" fillId="2" borderId="27" xfId="10" applyFont="1" applyFill="1" applyBorder="1"/>
    <xf numFmtId="0" fontId="49" fillId="2" borderId="28" xfId="10" applyFont="1" applyFill="1" applyBorder="1"/>
    <xf numFmtId="0" fontId="50" fillId="2" borderId="27" xfId="10" applyFont="1" applyFill="1" applyBorder="1" applyAlignment="1">
      <alignment wrapText="1"/>
    </xf>
    <xf numFmtId="0" fontId="50" fillId="2" borderId="0" xfId="10" applyFont="1" applyFill="1" applyAlignment="1">
      <alignment wrapText="1"/>
    </xf>
    <xf numFmtId="0" fontId="16" fillId="2" borderId="29" xfId="10" applyFont="1" applyFill="1" applyBorder="1"/>
    <xf numFmtId="0" fontId="30" fillId="0" borderId="18" xfId="14" applyFont="1" applyBorder="1" applyAlignment="1">
      <alignment horizontal="center"/>
    </xf>
    <xf numFmtId="3" fontId="30" fillId="0" borderId="9" xfId="15" applyNumberFormat="1" applyFont="1" applyBorder="1" applyAlignment="1">
      <alignment horizontal="center"/>
    </xf>
    <xf numFmtId="0" fontId="30" fillId="0" borderId="19" xfId="10" applyFont="1" applyBorder="1" applyAlignment="1">
      <alignment horizontal="center"/>
    </xf>
    <xf numFmtId="0" fontId="32" fillId="0" borderId="0" xfId="10" applyAlignment="1">
      <alignment horizontal="right"/>
    </xf>
    <xf numFmtId="0" fontId="32" fillId="0" borderId="0" xfId="10"/>
    <xf numFmtId="0" fontId="16" fillId="0" borderId="1" xfId="10" applyFont="1" applyBorder="1" applyAlignment="1">
      <alignment horizontal="left" wrapText="1"/>
    </xf>
    <xf numFmtId="0" fontId="52" fillId="0" borderId="0" xfId="10" applyFont="1" applyAlignment="1">
      <alignment horizontal="left"/>
    </xf>
    <xf numFmtId="3" fontId="52" fillId="0" borderId="0" xfId="10" applyNumberFormat="1" applyFont="1"/>
    <xf numFmtId="3" fontId="16" fillId="0" borderId="1" xfId="10" applyNumberFormat="1" applyFont="1" applyBorder="1"/>
    <xf numFmtId="0" fontId="15" fillId="0" borderId="1" xfId="10" applyFont="1" applyBorder="1" applyAlignment="1">
      <alignment vertical="center" wrapText="1"/>
    </xf>
    <xf numFmtId="3" fontId="16" fillId="0" borderId="15" xfId="10" applyNumberFormat="1" applyFont="1" applyBorder="1"/>
    <xf numFmtId="3" fontId="30" fillId="0" borderId="1" xfId="10" applyNumberFormat="1" applyFont="1" applyBorder="1"/>
    <xf numFmtId="3" fontId="30" fillId="0" borderId="15" xfId="10" applyNumberFormat="1" applyFont="1" applyBorder="1"/>
    <xf numFmtId="3" fontId="16" fillId="0" borderId="0" xfId="15" applyNumberFormat="1" applyFont="1" applyAlignment="1">
      <alignment horizontal="right"/>
    </xf>
    <xf numFmtId="3" fontId="52" fillId="0" borderId="0" xfId="10" applyNumberFormat="1" applyFont="1" applyAlignment="1">
      <alignment horizontal="left"/>
    </xf>
    <xf numFmtId="3" fontId="30" fillId="0" borderId="20" xfId="10" applyNumberFormat="1" applyFont="1" applyBorder="1"/>
    <xf numFmtId="3" fontId="30" fillId="0" borderId="21" xfId="10" applyNumberFormat="1" applyFont="1" applyBorder="1"/>
    <xf numFmtId="0" fontId="16" fillId="0" borderId="0" xfId="14" applyFont="1"/>
    <xf numFmtId="0" fontId="30" fillId="0" borderId="0" xfId="10" applyFont="1" applyAlignment="1">
      <alignment horizontal="left" wrapText="1"/>
    </xf>
    <xf numFmtId="3" fontId="32" fillId="0" borderId="0" xfId="10" applyNumberFormat="1" applyAlignment="1">
      <alignment horizontal="right"/>
    </xf>
    <xf numFmtId="0" fontId="16" fillId="0" borderId="0" xfId="10" applyFont="1"/>
    <xf numFmtId="0" fontId="16" fillId="0" borderId="0" xfId="10" applyFont="1" applyAlignment="1">
      <alignment wrapText="1"/>
    </xf>
    <xf numFmtId="3" fontId="16" fillId="0" borderId="0" xfId="10" applyNumberFormat="1" applyFont="1"/>
    <xf numFmtId="0" fontId="30" fillId="0" borderId="0" xfId="10" applyFont="1" applyAlignment="1">
      <alignment wrapText="1"/>
    </xf>
    <xf numFmtId="3" fontId="30" fillId="0" borderId="0" xfId="10" applyNumberFormat="1" applyFont="1"/>
    <xf numFmtId="0" fontId="30" fillId="0" borderId="0" xfId="14" applyFont="1" applyAlignment="1">
      <alignment wrapText="1"/>
    </xf>
    <xf numFmtId="0" fontId="30" fillId="0" borderId="0" xfId="10" applyFont="1" applyAlignment="1">
      <alignment horizontal="right"/>
    </xf>
    <xf numFmtId="0" fontId="53" fillId="0" borderId="0" xfId="14" applyFont="1" applyAlignment="1">
      <alignment wrapText="1"/>
    </xf>
    <xf numFmtId="3" fontId="30" fillId="0" borderId="0" xfId="10" applyNumberFormat="1" applyFont="1" applyAlignment="1">
      <alignment horizontal="right"/>
    </xf>
    <xf numFmtId="3" fontId="30" fillId="0" borderId="0" xfId="15" applyNumberFormat="1" applyFont="1" applyAlignment="1">
      <alignment horizontal="right"/>
    </xf>
    <xf numFmtId="3" fontId="16" fillId="0" borderId="0" xfId="10" applyNumberFormat="1" applyFont="1" applyAlignment="1">
      <alignment horizontal="right"/>
    </xf>
    <xf numFmtId="0" fontId="53" fillId="0" borderId="0" xfId="10" applyFont="1" applyAlignment="1">
      <alignment wrapText="1"/>
    </xf>
    <xf numFmtId="3" fontId="30" fillId="0" borderId="0" xfId="14" applyNumberFormat="1" applyFont="1"/>
    <xf numFmtId="0" fontId="16" fillId="0" borderId="0" xfId="14" applyFont="1" applyAlignment="1">
      <alignment wrapText="1"/>
    </xf>
    <xf numFmtId="0" fontId="54" fillId="0" borderId="0" xfId="14" applyFont="1" applyAlignment="1">
      <alignment wrapText="1"/>
    </xf>
    <xf numFmtId="0" fontId="30" fillId="0" borderId="0" xfId="14" applyFont="1"/>
    <xf numFmtId="0" fontId="16" fillId="0" borderId="0" xfId="14" applyFont="1" applyAlignment="1">
      <alignment horizontal="right"/>
    </xf>
    <xf numFmtId="3" fontId="16" fillId="0" borderId="0" xfId="14" applyNumberFormat="1" applyFont="1"/>
    <xf numFmtId="0" fontId="16" fillId="0" borderId="0" xfId="10" applyFont="1" applyAlignment="1">
      <alignment horizontal="right"/>
    </xf>
    <xf numFmtId="167" fontId="55" fillId="0" borderId="0" xfId="10" applyNumberFormat="1" applyFont="1"/>
    <xf numFmtId="37" fontId="16" fillId="0" borderId="0" xfId="10" applyNumberFormat="1" applyFont="1" applyAlignment="1">
      <alignment wrapText="1"/>
    </xf>
    <xf numFmtId="167" fontId="16" fillId="0" borderId="0" xfId="10" applyNumberFormat="1" applyFont="1"/>
    <xf numFmtId="167" fontId="30" fillId="0" borderId="0" xfId="10" applyNumberFormat="1" applyFont="1"/>
    <xf numFmtId="167" fontId="56" fillId="0" borderId="0" xfId="10" applyNumberFormat="1" applyFont="1"/>
    <xf numFmtId="37" fontId="16" fillId="0" borderId="0" xfId="10" applyNumberFormat="1" applyFont="1" applyAlignment="1">
      <alignment horizontal="right"/>
    </xf>
    <xf numFmtId="37" fontId="30" fillId="0" borderId="0" xfId="10" applyNumberFormat="1" applyFont="1" applyAlignment="1">
      <alignment wrapText="1"/>
    </xf>
    <xf numFmtId="37" fontId="16" fillId="0" borderId="0" xfId="10" applyNumberFormat="1" applyFont="1"/>
    <xf numFmtId="0" fontId="57" fillId="0" borderId="0" xfId="10" applyFont="1"/>
    <xf numFmtId="0" fontId="58" fillId="0" borderId="0" xfId="10" applyFont="1" applyAlignment="1">
      <alignment wrapText="1"/>
    </xf>
    <xf numFmtId="167" fontId="58" fillId="0" borderId="0" xfId="10" applyNumberFormat="1" applyFont="1"/>
    <xf numFmtId="167" fontId="57" fillId="0" borderId="0" xfId="10" applyNumberFormat="1" applyFont="1"/>
    <xf numFmtId="167" fontId="59" fillId="0" borderId="0" xfId="10" applyNumberFormat="1" applyFont="1"/>
    <xf numFmtId="167" fontId="16" fillId="0" borderId="0" xfId="10" applyNumberFormat="1" applyFont="1" applyAlignment="1">
      <alignment horizontal="right"/>
    </xf>
    <xf numFmtId="0" fontId="32" fillId="0" borderId="0" xfId="10" applyAlignment="1">
      <alignment wrapText="1"/>
    </xf>
    <xf numFmtId="167" fontId="32" fillId="0" borderId="0" xfId="10" applyNumberFormat="1"/>
    <xf numFmtId="0" fontId="62" fillId="0" borderId="1" xfId="10" applyFont="1" applyBorder="1" applyAlignment="1">
      <alignment vertical="center" wrapText="1"/>
    </xf>
    <xf numFmtId="3" fontId="60" fillId="0" borderId="1" xfId="10" applyNumberFormat="1" applyFont="1" applyBorder="1" applyAlignment="1">
      <alignment vertical="center"/>
    </xf>
    <xf numFmtId="0" fontId="31" fillId="0" borderId="1" xfId="10" applyFont="1" applyBorder="1" applyAlignment="1">
      <alignment vertical="center" wrapText="1"/>
    </xf>
    <xf numFmtId="3" fontId="31" fillId="0" borderId="1" xfId="10" applyNumberFormat="1" applyFont="1" applyBorder="1" applyAlignment="1">
      <alignment horizontal="right" vertical="center"/>
    </xf>
    <xf numFmtId="3" fontId="32" fillId="0" borderId="0" xfId="10" applyNumberFormat="1"/>
    <xf numFmtId="0" fontId="31" fillId="0" borderId="0" xfId="10" applyFont="1" applyAlignment="1">
      <alignment horizontal="center"/>
    </xf>
    <xf numFmtId="0" fontId="28" fillId="0" borderId="0" xfId="10" applyFont="1"/>
    <xf numFmtId="168" fontId="32" fillId="0" borderId="0" xfId="10" applyNumberFormat="1"/>
    <xf numFmtId="0" fontId="56" fillId="0" borderId="0" xfId="10" applyFont="1" applyAlignment="1">
      <alignment horizontal="center"/>
    </xf>
    <xf numFmtId="0" fontId="55" fillId="0" borderId="0" xfId="10" applyFont="1"/>
    <xf numFmtId="0" fontId="56" fillId="0" borderId="0" xfId="10" applyFont="1"/>
    <xf numFmtId="0" fontId="63" fillId="0" borderId="0" xfId="10" applyFont="1" applyAlignment="1">
      <alignment horizontal="center"/>
    </xf>
    <xf numFmtId="0" fontId="64" fillId="0" borderId="0" xfId="10" applyFont="1"/>
    <xf numFmtId="0" fontId="51" fillId="0" borderId="0" xfId="10" applyFont="1" applyAlignment="1">
      <alignment horizontal="center"/>
    </xf>
    <xf numFmtId="0" fontId="32" fillId="0" borderId="0" xfId="10" applyAlignment="1">
      <alignment horizontal="center"/>
    </xf>
    <xf numFmtId="167" fontId="30" fillId="0" borderId="2" xfId="16" applyNumberFormat="1" applyFont="1" applyBorder="1" applyAlignment="1">
      <alignment horizontal="right"/>
    </xf>
    <xf numFmtId="167" fontId="30" fillId="0" borderId="1" xfId="16" applyNumberFormat="1" applyFont="1" applyBorder="1" applyAlignment="1">
      <alignment horizontal="left" wrapText="1"/>
    </xf>
    <xf numFmtId="3" fontId="16" fillId="0" borderId="1" xfId="16" applyNumberFormat="1" applyFont="1" applyBorder="1" applyAlignment="1">
      <alignment horizontal="centerContinuous"/>
    </xf>
    <xf numFmtId="0" fontId="16" fillId="0" borderId="15" xfId="10" applyFont="1" applyBorder="1"/>
    <xf numFmtId="0" fontId="16" fillId="0" borderId="1" xfId="10" applyFont="1" applyBorder="1" applyAlignment="1">
      <alignment horizontal="left"/>
    </xf>
    <xf numFmtId="0" fontId="16" fillId="0" borderId="0" xfId="10" applyFont="1" applyAlignment="1">
      <alignment horizontal="left"/>
    </xf>
    <xf numFmtId="0" fontId="32" fillId="0" borderId="1" xfId="10" applyBorder="1"/>
    <xf numFmtId="3" fontId="16" fillId="0" borderId="1" xfId="10" applyNumberFormat="1" applyFont="1" applyBorder="1" applyAlignment="1">
      <alignment wrapText="1"/>
    </xf>
    <xf numFmtId="0" fontId="65" fillId="0" borderId="0" xfId="10" applyFont="1"/>
    <xf numFmtId="3" fontId="65" fillId="0" borderId="0" xfId="10" applyNumberFormat="1" applyFont="1"/>
    <xf numFmtId="3" fontId="16" fillId="0" borderId="22" xfId="10" applyNumberFormat="1" applyFont="1" applyBorder="1"/>
    <xf numFmtId="0" fontId="30" fillId="0" borderId="0" xfId="10" applyFont="1"/>
    <xf numFmtId="0" fontId="66" fillId="0" borderId="0" xfId="10" applyFont="1"/>
    <xf numFmtId="0" fontId="16" fillId="0" borderId="0" xfId="16" applyFont="1"/>
    <xf numFmtId="0" fontId="30" fillId="0" borderId="0" xfId="16" applyFont="1"/>
    <xf numFmtId="0" fontId="16" fillId="0" borderId="25" xfId="10" applyFont="1" applyBorder="1" applyAlignment="1">
      <alignment wrapText="1"/>
    </xf>
    <xf numFmtId="0" fontId="49" fillId="0" borderId="27" xfId="10" applyFont="1" applyBorder="1"/>
    <xf numFmtId="0" fontId="49" fillId="0" borderId="28" xfId="10" applyFont="1" applyBorder="1"/>
    <xf numFmtId="0" fontId="50" fillId="0" borderId="27" xfId="10" applyFont="1" applyBorder="1" applyAlignment="1">
      <alignment wrapText="1"/>
    </xf>
    <xf numFmtId="0" fontId="50" fillId="0" borderId="0" xfId="10" applyFont="1" applyAlignment="1">
      <alignment wrapText="1"/>
    </xf>
    <xf numFmtId="0" fontId="16" fillId="0" borderId="29" xfId="10" applyFont="1" applyBorder="1"/>
    <xf numFmtId="0" fontId="68" fillId="0" borderId="0" xfId="10" applyFont="1"/>
    <xf numFmtId="0" fontId="49" fillId="0" borderId="2" xfId="10" applyFont="1" applyBorder="1" applyAlignment="1">
      <alignment horizontal="center"/>
    </xf>
    <xf numFmtId="0" fontId="49" fillId="0" borderId="1" xfId="10" applyFont="1" applyBorder="1" applyAlignment="1">
      <alignment horizontal="left" wrapText="1"/>
    </xf>
    <xf numFmtId="3" fontId="49" fillId="0" borderId="1" xfId="10" applyNumberFormat="1" applyFont="1" applyBorder="1"/>
    <xf numFmtId="3" fontId="49" fillId="0" borderId="15" xfId="10" applyNumberFormat="1" applyFont="1" applyBorder="1"/>
    <xf numFmtId="0" fontId="49" fillId="0" borderId="1" xfId="10" applyFont="1" applyBorder="1" applyAlignment="1">
      <alignment wrapText="1"/>
    </xf>
    <xf numFmtId="0" fontId="67" fillId="0" borderId="1" xfId="10" applyFont="1" applyBorder="1" applyAlignment="1">
      <alignment wrapText="1"/>
    </xf>
    <xf numFmtId="3" fontId="67" fillId="0" borderId="1" xfId="10" applyNumberFormat="1" applyFont="1" applyBorder="1"/>
    <xf numFmtId="3" fontId="67" fillId="0" borderId="15" xfId="10" applyNumberFormat="1" applyFont="1" applyBorder="1"/>
    <xf numFmtId="0" fontId="49" fillId="2" borderId="1" xfId="10" applyFont="1" applyFill="1" applyBorder="1" applyAlignment="1">
      <alignment horizontal="left" wrapText="1"/>
    </xf>
    <xf numFmtId="0" fontId="67" fillId="0" borderId="20" xfId="10" applyFont="1" applyBorder="1" applyAlignment="1">
      <alignment wrapText="1"/>
    </xf>
    <xf numFmtId="3" fontId="67" fillId="0" borderId="20" xfId="10" applyNumberFormat="1" applyFont="1" applyBorder="1"/>
    <xf numFmtId="0" fontId="67" fillId="0" borderId="0" xfId="10" applyFont="1" applyAlignment="1">
      <alignment horizontal="center"/>
    </xf>
    <xf numFmtId="0" fontId="67" fillId="0" borderId="0" xfId="10" applyFont="1" applyAlignment="1">
      <alignment wrapText="1"/>
    </xf>
    <xf numFmtId="3" fontId="67" fillId="0" borderId="0" xfId="10" applyNumberFormat="1" applyFont="1"/>
    <xf numFmtId="0" fontId="49" fillId="0" borderId="0" xfId="10" applyFont="1" applyAlignment="1">
      <alignment horizontal="right"/>
    </xf>
    <xf numFmtId="0" fontId="49" fillId="0" borderId="0" xfId="10" applyFont="1" applyAlignment="1">
      <alignment horizontal="center"/>
    </xf>
    <xf numFmtId="3" fontId="49" fillId="0" borderId="0" xfId="10" applyNumberFormat="1" applyFont="1"/>
    <xf numFmtId="0" fontId="67" fillId="0" borderId="0" xfId="10" applyFont="1" applyAlignment="1">
      <alignment horizontal="left" wrapText="1"/>
    </xf>
    <xf numFmtId="0" fontId="67" fillId="0" borderId="0" xfId="10" applyFont="1" applyAlignment="1">
      <alignment horizontal="left"/>
    </xf>
    <xf numFmtId="0" fontId="49" fillId="0" borderId="0" xfId="10" applyFont="1" applyAlignment="1">
      <alignment horizontal="left" wrapText="1"/>
    </xf>
    <xf numFmtId="0" fontId="49" fillId="0" borderId="0" xfId="10" applyFont="1" applyAlignment="1">
      <alignment wrapText="1"/>
    </xf>
    <xf numFmtId="0" fontId="49" fillId="0" borderId="0" xfId="14" applyFont="1"/>
    <xf numFmtId="0" fontId="71" fillId="0" borderId="0" xfId="10" applyFont="1" applyAlignment="1">
      <alignment wrapText="1"/>
    </xf>
    <xf numFmtId="3" fontId="49" fillId="0" borderId="0" xfId="15" applyNumberFormat="1" applyFont="1" applyAlignment="1">
      <alignment horizontal="right"/>
    </xf>
    <xf numFmtId="0" fontId="67" fillId="0" borderId="0" xfId="10" applyFont="1" applyAlignment="1">
      <alignment horizontal="right"/>
    </xf>
    <xf numFmtId="0" fontId="67" fillId="0" borderId="0" xfId="10" applyFont="1"/>
    <xf numFmtId="0" fontId="68" fillId="0" borderId="0" xfId="10" applyFont="1" applyAlignment="1">
      <alignment horizontal="center"/>
    </xf>
    <xf numFmtId="0" fontId="31" fillId="0" borderId="0" xfId="10" applyFont="1"/>
    <xf numFmtId="0" fontId="31" fillId="0" borderId="2" xfId="10" applyFont="1" applyBorder="1"/>
    <xf numFmtId="0" fontId="28" fillId="0" borderId="1" xfId="10" applyFont="1" applyBorder="1" applyAlignment="1">
      <alignment horizontal="center" wrapText="1"/>
    </xf>
    <xf numFmtId="3" fontId="31" fillId="0" borderId="2" xfId="10" applyNumberFormat="1" applyFont="1" applyBorder="1"/>
    <xf numFmtId="0" fontId="31" fillId="0" borderId="1" xfId="10" applyFont="1" applyBorder="1" applyAlignment="1">
      <alignment wrapText="1"/>
    </xf>
    <xf numFmtId="3" fontId="28" fillId="0" borderId="1" xfId="10" applyNumberFormat="1" applyFont="1" applyBorder="1" applyAlignment="1">
      <alignment wrapText="1"/>
    </xf>
    <xf numFmtId="3" fontId="31" fillId="0" borderId="0" xfId="10" applyNumberFormat="1" applyFont="1"/>
    <xf numFmtId="3" fontId="28" fillId="0" borderId="1" xfId="10" applyNumberFormat="1" applyFont="1" applyBorder="1" applyAlignment="1">
      <alignment horizontal="center" wrapText="1"/>
    </xf>
    <xf numFmtId="0" fontId="31" fillId="0" borderId="1" xfId="10" applyFont="1" applyBorder="1" applyAlignment="1">
      <alignment horizontal="left" wrapText="1"/>
    </xf>
    <xf numFmtId="0" fontId="28" fillId="0" borderId="1" xfId="10" applyFont="1" applyBorder="1" applyAlignment="1">
      <alignment wrapText="1"/>
    </xf>
    <xf numFmtId="3" fontId="31" fillId="0" borderId="22" xfId="10" applyNumberFormat="1" applyFont="1" applyBorder="1"/>
    <xf numFmtId="3" fontId="28" fillId="0" borderId="20" xfId="10" applyNumberFormat="1" applyFont="1" applyBorder="1" applyAlignment="1">
      <alignment wrapText="1"/>
    </xf>
    <xf numFmtId="3" fontId="28" fillId="0" borderId="0" xfId="10" applyNumberFormat="1" applyFont="1" applyAlignment="1">
      <alignment wrapText="1"/>
    </xf>
    <xf numFmtId="168" fontId="31" fillId="0" borderId="0" xfId="10" applyNumberFormat="1" applyFont="1"/>
    <xf numFmtId="3" fontId="72" fillId="0" borderId="0" xfId="10" applyNumberFormat="1" applyFont="1" applyAlignment="1">
      <alignment wrapText="1"/>
    </xf>
    <xf numFmtId="3" fontId="31" fillId="0" borderId="0" xfId="10" applyNumberFormat="1" applyFont="1" applyAlignment="1">
      <alignment wrapText="1"/>
    </xf>
    <xf numFmtId="3" fontId="28" fillId="0" borderId="0" xfId="10" applyNumberFormat="1" applyFont="1"/>
    <xf numFmtId="0" fontId="31" fillId="0" borderId="0" xfId="10" applyFont="1" applyAlignment="1">
      <alignment wrapText="1"/>
    </xf>
    <xf numFmtId="0" fontId="31" fillId="0" borderId="18" xfId="10" applyFont="1" applyBorder="1" applyAlignment="1">
      <alignment horizontal="center"/>
    </xf>
    <xf numFmtId="0" fontId="31" fillId="0" borderId="9" xfId="10" applyFont="1" applyBorder="1"/>
    <xf numFmtId="0" fontId="28" fillId="0" borderId="9" xfId="10" applyFont="1" applyBorder="1" applyAlignment="1">
      <alignment horizontal="center"/>
    </xf>
    <xf numFmtId="0" fontId="28" fillId="0" borderId="19" xfId="10" applyFont="1" applyBorder="1" applyAlignment="1">
      <alignment horizontal="center"/>
    </xf>
    <xf numFmtId="0" fontId="28" fillId="0" borderId="0" xfId="10" applyFont="1" applyAlignment="1">
      <alignment horizontal="center"/>
    </xf>
    <xf numFmtId="0" fontId="73" fillId="0" borderId="2" xfId="10" applyFont="1" applyBorder="1" applyAlignment="1">
      <alignment horizontal="center"/>
    </xf>
    <xf numFmtId="0" fontId="74" fillId="0" borderId="1" xfId="10" applyFont="1" applyBorder="1"/>
    <xf numFmtId="0" fontId="28" fillId="0" borderId="1" xfId="10" applyFont="1" applyBorder="1" applyAlignment="1">
      <alignment horizontal="center"/>
    </xf>
    <xf numFmtId="0" fontId="31" fillId="0" borderId="15" xfId="10" applyFont="1" applyBorder="1" applyAlignment="1">
      <alignment horizontal="center"/>
    </xf>
    <xf numFmtId="0" fontId="31" fillId="0" borderId="2" xfId="10" applyFont="1" applyBorder="1" applyAlignment="1">
      <alignment horizontal="center"/>
    </xf>
    <xf numFmtId="3" fontId="31" fillId="0" borderId="1" xfId="10" applyNumberFormat="1" applyFont="1" applyBorder="1" applyAlignment="1">
      <alignment horizontal="right"/>
    </xf>
    <xf numFmtId="3" fontId="31" fillId="0" borderId="15" xfId="10" applyNumberFormat="1" applyFont="1" applyBorder="1" applyAlignment="1">
      <alignment horizontal="right"/>
    </xf>
    <xf numFmtId="3" fontId="31" fillId="0" borderId="0" xfId="10" applyNumberFormat="1" applyFont="1" applyAlignment="1">
      <alignment horizontal="right"/>
    </xf>
    <xf numFmtId="0" fontId="31" fillId="0" borderId="1" xfId="10" applyFont="1" applyBorder="1"/>
    <xf numFmtId="0" fontId="31" fillId="0" borderId="22" xfId="10" applyFont="1" applyBorder="1" applyAlignment="1">
      <alignment horizontal="center"/>
    </xf>
    <xf numFmtId="0" fontId="28" fillId="0" borderId="20" xfId="10" applyFont="1" applyBorder="1"/>
    <xf numFmtId="3" fontId="28" fillId="0" borderId="20" xfId="10" applyNumberFormat="1" applyFont="1" applyBorder="1" applyAlignment="1">
      <alignment horizontal="right"/>
    </xf>
    <xf numFmtId="3" fontId="28" fillId="0" borderId="21" xfId="10" applyNumberFormat="1" applyFont="1" applyBorder="1" applyAlignment="1">
      <alignment horizontal="right"/>
    </xf>
    <xf numFmtId="3" fontId="28" fillId="0" borderId="0" xfId="10" applyNumberFormat="1" applyFont="1" applyAlignment="1">
      <alignment horizontal="right"/>
    </xf>
    <xf numFmtId="0" fontId="60" fillId="0" borderId="0" xfId="10" applyFont="1"/>
    <xf numFmtId="3" fontId="56" fillId="0" borderId="0" xfId="10" applyNumberFormat="1" applyFont="1"/>
    <xf numFmtId="0" fontId="51" fillId="0" borderId="0" xfId="10" applyFont="1"/>
    <xf numFmtId="0" fontId="49" fillId="0" borderId="18" xfId="10" applyFont="1" applyBorder="1" applyAlignment="1">
      <alignment horizontal="centerContinuous"/>
    </xf>
    <xf numFmtId="0" fontId="49" fillId="0" borderId="9" xfId="10" applyFont="1" applyBorder="1" applyAlignment="1">
      <alignment horizontal="center"/>
    </xf>
    <xf numFmtId="3" fontId="49" fillId="0" borderId="19" xfId="10" applyNumberFormat="1" applyFont="1" applyBorder="1" applyAlignment="1">
      <alignment horizontal="centerContinuous"/>
    </xf>
    <xf numFmtId="0" fontId="67" fillId="0" borderId="2" xfId="10" applyFont="1" applyBorder="1"/>
    <xf numFmtId="0" fontId="49" fillId="0" borderId="1" xfId="10" applyFont="1" applyBorder="1"/>
    <xf numFmtId="0" fontId="49" fillId="0" borderId="2" xfId="10" applyFont="1" applyBorder="1" applyAlignment="1">
      <alignment wrapText="1"/>
    </xf>
    <xf numFmtId="3" fontId="69" fillId="0" borderId="0" xfId="10" applyNumberFormat="1" applyFont="1"/>
    <xf numFmtId="0" fontId="67" fillId="0" borderId="2" xfId="10" applyFont="1" applyBorder="1" applyAlignment="1">
      <alignment horizontal="right"/>
    </xf>
    <xf numFmtId="3" fontId="75" fillId="0" borderId="0" xfId="10" applyNumberFormat="1" applyFont="1"/>
    <xf numFmtId="3" fontId="49" fillId="0" borderId="0" xfId="10" applyNumberFormat="1" applyFont="1" applyAlignment="1">
      <alignment horizontal="right"/>
    </xf>
    <xf numFmtId="0" fontId="69" fillId="0" borderId="2" xfId="10" applyFont="1" applyBorder="1"/>
    <xf numFmtId="0" fontId="69" fillId="0" borderId="22" xfId="10" applyFont="1" applyBorder="1"/>
    <xf numFmtId="168" fontId="49" fillId="0" borderId="0" xfId="10" applyNumberFormat="1" applyFont="1"/>
    <xf numFmtId="170" fontId="49" fillId="0" borderId="0" xfId="10" applyNumberFormat="1" applyFont="1"/>
    <xf numFmtId="0" fontId="49" fillId="0" borderId="0" xfId="10" applyFont="1" applyAlignment="1">
      <alignment horizontal="left"/>
    </xf>
    <xf numFmtId="0" fontId="76" fillId="0" borderId="0" xfId="10" applyFont="1"/>
    <xf numFmtId="170" fontId="49" fillId="0" borderId="0" xfId="10" applyNumberFormat="1" applyFont="1" applyAlignment="1">
      <alignment horizontal="left"/>
    </xf>
    <xf numFmtId="0" fontId="30" fillId="0" borderId="18" xfId="10" applyFont="1" applyBorder="1" applyAlignment="1">
      <alignment horizontal="center"/>
    </xf>
    <xf numFmtId="0" fontId="30" fillId="0" borderId="9" xfId="10" applyFont="1" applyBorder="1" applyAlignment="1">
      <alignment horizontal="center" wrapText="1"/>
    </xf>
    <xf numFmtId="0" fontId="30" fillId="0" borderId="9" xfId="10" applyFont="1" applyBorder="1" applyAlignment="1">
      <alignment horizontal="center"/>
    </xf>
    <xf numFmtId="0" fontId="16" fillId="0" borderId="0" xfId="10" applyFont="1" applyAlignment="1">
      <alignment horizontal="center"/>
    </xf>
    <xf numFmtId="0" fontId="16" fillId="0" borderId="2" xfId="10" applyFont="1" applyBorder="1" applyAlignment="1">
      <alignment horizontal="center"/>
    </xf>
    <xf numFmtId="3" fontId="16" fillId="0" borderId="15" xfId="10" applyNumberFormat="1" applyFont="1" applyBorder="1" applyAlignment="1">
      <alignment horizontal="right"/>
    </xf>
    <xf numFmtId="0" fontId="16" fillId="0" borderId="22" xfId="10" applyFont="1" applyBorder="1"/>
    <xf numFmtId="0" fontId="30" fillId="0" borderId="20" xfId="10" applyFont="1" applyBorder="1" applyAlignment="1">
      <alignment horizontal="left" wrapText="1"/>
    </xf>
    <xf numFmtId="0" fontId="22" fillId="0" borderId="2" xfId="17" applyFont="1" applyBorder="1" applyAlignment="1">
      <alignment horizontal="center" wrapText="1"/>
    </xf>
    <xf numFmtId="3" fontId="29" fillId="0" borderId="1" xfId="17" applyNumberFormat="1" applyFont="1" applyBorder="1" applyAlignment="1">
      <alignment horizontal="left" wrapText="1"/>
    </xf>
    <xf numFmtId="0" fontId="22" fillId="0" borderId="2" xfId="17" applyFont="1" applyBorder="1" applyAlignment="1">
      <alignment horizontal="center"/>
    </xf>
    <xf numFmtId="3" fontId="31" fillId="0" borderId="1" xfId="17" applyNumberFormat="1" applyFont="1" applyBorder="1" applyAlignment="1">
      <alignment horizontal="left"/>
    </xf>
    <xf numFmtId="3" fontId="31" fillId="0" borderId="1" xfId="17" applyNumberFormat="1" applyFont="1" applyBorder="1" applyAlignment="1">
      <alignment horizontal="right"/>
    </xf>
    <xf numFmtId="3" fontId="31" fillId="0" borderId="1" xfId="10" applyNumberFormat="1" applyFont="1" applyBorder="1"/>
    <xf numFmtId="3" fontId="31" fillId="0" borderId="15" xfId="10" applyNumberFormat="1" applyFont="1" applyBorder="1"/>
    <xf numFmtId="0" fontId="17" fillId="0" borderId="0" xfId="10" applyFont="1"/>
    <xf numFmtId="0" fontId="22" fillId="0" borderId="22" xfId="17" applyFont="1" applyBorder="1" applyAlignment="1">
      <alignment horizontal="center"/>
    </xf>
    <xf numFmtId="3" fontId="28" fillId="0" borderId="20" xfId="17" applyNumberFormat="1" applyFont="1" applyBorder="1"/>
    <xf numFmtId="3" fontId="28" fillId="0" borderId="20" xfId="17" applyNumberFormat="1" applyFont="1" applyBorder="1" applyAlignment="1">
      <alignment horizontal="right"/>
    </xf>
    <xf numFmtId="3" fontId="28" fillId="0" borderId="21" xfId="17" applyNumberFormat="1" applyFont="1" applyBorder="1" applyAlignment="1">
      <alignment horizontal="right"/>
    </xf>
    <xf numFmtId="0" fontId="77" fillId="0" borderId="0" xfId="10" applyFont="1"/>
    <xf numFmtId="168" fontId="22" fillId="0" borderId="18" xfId="10" applyNumberFormat="1" applyFont="1" applyBorder="1"/>
    <xf numFmtId="168" fontId="22" fillId="0" borderId="9" xfId="10" applyNumberFormat="1" applyFont="1" applyBorder="1"/>
    <xf numFmtId="168" fontId="22" fillId="0" borderId="9" xfId="10" applyNumberFormat="1" applyFont="1" applyBorder="1" applyAlignment="1">
      <alignment horizontal="center" vertical="center" wrapText="1"/>
    </xf>
    <xf numFmtId="168" fontId="22" fillId="0" borderId="19" xfId="10" applyNumberFormat="1" applyFont="1" applyBorder="1" applyAlignment="1">
      <alignment horizontal="center" vertical="center" wrapText="1"/>
    </xf>
    <xf numFmtId="0" fontId="22" fillId="0" borderId="0" xfId="10" applyFont="1"/>
    <xf numFmtId="168" fontId="29" fillId="0" borderId="2" xfId="10" applyNumberFormat="1" applyFont="1" applyBorder="1" applyAlignment="1">
      <alignment horizontal="centerContinuous"/>
    </xf>
    <xf numFmtId="168" fontId="22" fillId="0" borderId="1" xfId="10" applyNumberFormat="1" applyFont="1" applyBorder="1" applyAlignment="1">
      <alignment horizontal="centerContinuous"/>
    </xf>
    <xf numFmtId="168" fontId="22" fillId="0" borderId="1" xfId="10" applyNumberFormat="1" applyFont="1" applyBorder="1" applyAlignment="1">
      <alignment horizontal="right"/>
    </xf>
    <xf numFmtId="168" fontId="22" fillId="0" borderId="15" xfId="10" applyNumberFormat="1" applyFont="1" applyBorder="1"/>
    <xf numFmtId="3" fontId="22" fillId="0" borderId="0" xfId="10" applyNumberFormat="1" applyFont="1" applyAlignment="1">
      <alignment horizontal="right"/>
    </xf>
    <xf numFmtId="168" fontId="22" fillId="0" borderId="2" xfId="10" applyNumberFormat="1" applyFont="1" applyBorder="1" applyAlignment="1">
      <alignment horizontal="center"/>
    </xf>
    <xf numFmtId="168" fontId="49" fillId="0" borderId="1" xfId="10" applyNumberFormat="1" applyFont="1" applyBorder="1" applyAlignment="1">
      <alignment vertical="center" wrapText="1"/>
    </xf>
    <xf numFmtId="168" fontId="49" fillId="0" borderId="1" xfId="10" applyNumberFormat="1" applyFont="1" applyBorder="1" applyAlignment="1">
      <alignment wrapText="1"/>
    </xf>
    <xf numFmtId="168" fontId="29" fillId="0" borderId="1" xfId="10" applyNumberFormat="1" applyFont="1" applyBorder="1"/>
    <xf numFmtId="3" fontId="29" fillId="0" borderId="0" xfId="10" applyNumberFormat="1" applyFont="1" applyAlignment="1">
      <alignment horizontal="right"/>
    </xf>
    <xf numFmtId="168" fontId="22" fillId="0" borderId="1" xfId="10" applyNumberFormat="1" applyFont="1" applyBorder="1"/>
    <xf numFmtId="168" fontId="49" fillId="0" borderId="1" xfId="10" applyNumberFormat="1" applyFont="1" applyBorder="1"/>
    <xf numFmtId="168" fontId="49" fillId="0" borderId="1" xfId="10" applyNumberFormat="1" applyFont="1" applyBorder="1" applyAlignment="1">
      <alignment horizontal="left" vertical="center" wrapText="1"/>
    </xf>
    <xf numFmtId="168" fontId="69" fillId="0" borderId="1" xfId="10" applyNumberFormat="1" applyFont="1" applyBorder="1"/>
    <xf numFmtId="168" fontId="22" fillId="0" borderId="22" xfId="10" applyNumberFormat="1" applyFont="1" applyBorder="1" applyAlignment="1">
      <alignment horizontal="center"/>
    </xf>
    <xf numFmtId="168" fontId="29" fillId="0" borderId="20" xfId="10" applyNumberFormat="1" applyFont="1" applyBorder="1"/>
    <xf numFmtId="168" fontId="22" fillId="0" borderId="0" xfId="10" applyNumberFormat="1" applyFont="1"/>
    <xf numFmtId="3" fontId="49" fillId="0" borderId="0" xfId="10" applyNumberFormat="1" applyFont="1" applyAlignment="1">
      <alignment horizontal="left" vertical="center" wrapText="1"/>
    </xf>
    <xf numFmtId="3" fontId="22" fillId="0" borderId="0" xfId="10" applyNumberFormat="1" applyFont="1"/>
    <xf numFmtId="0" fontId="49" fillId="0" borderId="0" xfId="10" applyFont="1" applyAlignment="1">
      <alignment horizontal="left" vertical="center" wrapText="1"/>
    </xf>
    <xf numFmtId="3" fontId="67" fillId="0" borderId="0" xfId="10" applyNumberFormat="1" applyFont="1" applyAlignment="1">
      <alignment horizontal="left" vertical="center" wrapText="1"/>
    </xf>
    <xf numFmtId="0" fontId="50" fillId="2" borderId="29" xfId="10" applyFont="1" applyFill="1" applyBorder="1" applyAlignment="1">
      <alignment wrapText="1"/>
    </xf>
    <xf numFmtId="0" fontId="10" fillId="0" borderId="15" xfId="10" applyFont="1" applyBorder="1" applyAlignment="1">
      <alignment horizontal="right" vertical="center" wrapText="1"/>
    </xf>
    <xf numFmtId="3" fontId="16" fillId="0" borderId="0" xfId="10" applyNumberFormat="1" applyFont="1" applyAlignment="1">
      <alignment wrapText="1"/>
    </xf>
    <xf numFmtId="3" fontId="30" fillId="0" borderId="20" xfId="10" applyNumberFormat="1" applyFont="1" applyBorder="1" applyAlignment="1">
      <alignment wrapText="1"/>
    </xf>
    <xf numFmtId="3" fontId="16" fillId="0" borderId="2" xfId="10" applyNumberFormat="1" applyFont="1" applyBorder="1"/>
    <xf numFmtId="3" fontId="83" fillId="0" borderId="15" xfId="10" applyNumberFormat="1" applyFont="1" applyBorder="1" applyAlignment="1">
      <alignment horizontal="center" vertical="center"/>
    </xf>
    <xf numFmtId="3" fontId="83" fillId="0" borderId="1" xfId="10" applyNumberFormat="1" applyFont="1" applyBorder="1" applyAlignment="1">
      <alignment horizontal="center" vertical="center" wrapText="1"/>
    </xf>
    <xf numFmtId="3" fontId="30" fillId="0" borderId="1" xfId="10" applyNumberFormat="1" applyFont="1" applyBorder="1" applyAlignment="1">
      <alignment horizontal="center" vertical="center" wrapText="1"/>
    </xf>
    <xf numFmtId="3" fontId="21" fillId="0" borderId="1" xfId="5" applyNumberFormat="1" applyFont="1" applyBorder="1" applyAlignment="1">
      <alignment horizontal="right" vertical="center" wrapText="1"/>
    </xf>
    <xf numFmtId="3" fontId="16" fillId="0" borderId="1" xfId="15" applyNumberFormat="1" applyFont="1" applyBorder="1" applyAlignment="1">
      <alignment horizontal="left" wrapText="1"/>
    </xf>
    <xf numFmtId="3" fontId="14" fillId="0" borderId="20" xfId="10" applyNumberFormat="1" applyFont="1" applyBorder="1" applyAlignment="1">
      <alignment horizontal="right" vertical="center"/>
    </xf>
    <xf numFmtId="3" fontId="14" fillId="0" borderId="21" xfId="10" applyNumberFormat="1" applyFont="1" applyBorder="1" applyAlignment="1">
      <alignment horizontal="right" vertical="center"/>
    </xf>
    <xf numFmtId="0" fontId="10" fillId="0" borderId="1" xfId="10" applyFont="1" applyBorder="1" applyAlignment="1">
      <alignment horizontal="right" vertical="center"/>
    </xf>
    <xf numFmtId="0" fontId="10" fillId="0" borderId="9" xfId="10" applyFont="1" applyBorder="1" applyAlignment="1">
      <alignment horizontal="center" vertical="center"/>
    </xf>
    <xf numFmtId="0" fontId="10" fillId="0" borderId="19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4" fillId="0" borderId="15" xfId="10" applyFont="1" applyBorder="1" applyAlignment="1">
      <alignment horizontal="center" vertical="center" wrapText="1"/>
    </xf>
    <xf numFmtId="3" fontId="30" fillId="0" borderId="34" xfId="14" applyNumberFormat="1" applyFont="1" applyBorder="1" applyAlignment="1">
      <alignment horizontal="center" wrapText="1"/>
    </xf>
    <xf numFmtId="0" fontId="30" fillId="0" borderId="20" xfId="10" applyFont="1" applyBorder="1" applyAlignment="1">
      <alignment wrapText="1"/>
    </xf>
    <xf numFmtId="0" fontId="30" fillId="0" borderId="1" xfId="10" applyFont="1" applyBorder="1" applyAlignment="1">
      <alignment horizontal="left" wrapText="1"/>
    </xf>
    <xf numFmtId="0" fontId="29" fillId="0" borderId="1" xfId="10" applyFont="1" applyBorder="1" applyAlignment="1">
      <alignment horizontal="center" wrapText="1"/>
    </xf>
    <xf numFmtId="0" fontId="29" fillId="0" borderId="9" xfId="14" applyFont="1" applyBorder="1" applyAlignment="1">
      <alignment horizontal="center" wrapText="1"/>
    </xf>
    <xf numFmtId="3" fontId="16" fillId="0" borderId="1" xfId="15" applyNumberFormat="1" applyFont="1" applyBorder="1" applyAlignment="1">
      <alignment horizontal="center" wrapText="1"/>
    </xf>
    <xf numFmtId="3" fontId="16" fillId="0" borderId="1" xfId="10" applyNumberFormat="1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 wrapText="1"/>
    </xf>
    <xf numFmtId="3" fontId="30" fillId="0" borderId="20" xfId="10" applyNumberFormat="1" applyFont="1" applyBorder="1" applyAlignment="1">
      <alignment horizontal="center" wrapText="1"/>
    </xf>
    <xf numFmtId="0" fontId="67" fillId="0" borderId="5" xfId="10" applyFont="1" applyBorder="1" applyAlignment="1">
      <alignment wrapText="1"/>
    </xf>
    <xf numFmtId="3" fontId="67" fillId="0" borderId="5" xfId="10" applyNumberFormat="1" applyFont="1" applyBorder="1"/>
    <xf numFmtId="3" fontId="67" fillId="0" borderId="16" xfId="10" applyNumberFormat="1" applyFont="1" applyBorder="1"/>
    <xf numFmtId="3" fontId="67" fillId="0" borderId="21" xfId="10" applyNumberFormat="1" applyFont="1" applyBorder="1"/>
    <xf numFmtId="168" fontId="30" fillId="0" borderId="1" xfId="10" applyNumberFormat="1" applyFont="1" applyBorder="1" applyAlignment="1">
      <alignment horizontal="centerContinuous"/>
    </xf>
    <xf numFmtId="168" fontId="16" fillId="0" borderId="1" xfId="10" applyNumberFormat="1" applyFont="1" applyBorder="1"/>
    <xf numFmtId="168" fontId="16" fillId="0" borderId="15" xfId="10" applyNumberFormat="1" applyFont="1" applyBorder="1"/>
    <xf numFmtId="0" fontId="31" fillId="0" borderId="18" xfId="10" applyFont="1" applyBorder="1" applyAlignment="1">
      <alignment horizontal="right" wrapText="1"/>
    </xf>
    <xf numFmtId="169" fontId="30" fillId="0" borderId="3" xfId="10" applyNumberFormat="1" applyFont="1" applyBorder="1" applyAlignment="1">
      <alignment horizontal="center"/>
    </xf>
    <xf numFmtId="169" fontId="30" fillId="0" borderId="35" xfId="10" applyNumberFormat="1" applyFont="1" applyBorder="1" applyAlignment="1">
      <alignment horizontal="center"/>
    </xf>
    <xf numFmtId="0" fontId="28" fillId="0" borderId="34" xfId="10" applyFont="1" applyBorder="1" applyAlignment="1">
      <alignment horizontal="center" wrapText="1"/>
    </xf>
    <xf numFmtId="0" fontId="28" fillId="0" borderId="3" xfId="10" applyFont="1" applyBorder="1" applyAlignment="1">
      <alignment horizontal="center" wrapText="1"/>
    </xf>
    <xf numFmtId="0" fontId="67" fillId="0" borderId="3" xfId="10" applyFont="1" applyBorder="1" applyAlignment="1">
      <alignment wrapText="1"/>
    </xf>
    <xf numFmtId="3" fontId="67" fillId="0" borderId="3" xfId="10" applyNumberFormat="1" applyFont="1" applyBorder="1" applyAlignment="1">
      <alignment horizontal="right" wrapText="1"/>
    </xf>
    <xf numFmtId="0" fontId="30" fillId="2" borderId="1" xfId="10" applyFont="1" applyFill="1" applyBorder="1" applyAlignment="1">
      <alignment horizontal="center"/>
    </xf>
    <xf numFmtId="0" fontId="61" fillId="0" borderId="1" xfId="10" applyFont="1" applyBorder="1"/>
    <xf numFmtId="3" fontId="28" fillId="0" borderId="1" xfId="10" applyNumberFormat="1" applyFont="1" applyBorder="1" applyAlignment="1">
      <alignment horizontal="center"/>
    </xf>
    <xf numFmtId="167" fontId="30" fillId="0" borderId="34" xfId="16" applyNumberFormat="1" applyFont="1" applyBorder="1" applyAlignment="1">
      <alignment horizontal="right"/>
    </xf>
    <xf numFmtId="167" fontId="30" fillId="0" borderId="3" xfId="16" applyNumberFormat="1" applyFont="1" applyBorder="1" applyAlignment="1">
      <alignment horizontal="left"/>
    </xf>
    <xf numFmtId="3" fontId="22" fillId="0" borderId="3" xfId="16" applyNumberFormat="1" applyFont="1" applyBorder="1" applyAlignment="1">
      <alignment horizontal="center" wrapText="1"/>
    </xf>
    <xf numFmtId="0" fontId="22" fillId="0" borderId="35" xfId="10" applyFont="1" applyBorder="1" applyAlignment="1">
      <alignment wrapText="1"/>
    </xf>
    <xf numFmtId="3" fontId="16" fillId="0" borderId="2" xfId="10" applyNumberFormat="1" applyFont="1" applyBorder="1" applyAlignment="1">
      <alignment horizontal="right"/>
    </xf>
    <xf numFmtId="3" fontId="70" fillId="0" borderId="1" xfId="10" applyNumberFormat="1" applyFont="1" applyBorder="1"/>
    <xf numFmtId="3" fontId="83" fillId="0" borderId="15" xfId="10" applyNumberFormat="1" applyFont="1" applyBorder="1"/>
    <xf numFmtId="3" fontId="83" fillId="0" borderId="1" xfId="10" applyNumberFormat="1" applyFont="1" applyBorder="1"/>
    <xf numFmtId="3" fontId="70" fillId="0" borderId="20" xfId="10" applyNumberFormat="1" applyFont="1" applyBorder="1"/>
    <xf numFmtId="3" fontId="83" fillId="0" borderId="21" xfId="10" applyNumberFormat="1" applyFont="1" applyBorder="1"/>
    <xf numFmtId="168" fontId="70" fillId="0" borderId="0" xfId="10" applyNumberFormat="1" applyFont="1"/>
    <xf numFmtId="0" fontId="30" fillId="0" borderId="2" xfId="10" applyFont="1" applyBorder="1"/>
    <xf numFmtId="0" fontId="30" fillId="0" borderId="1" xfId="10" applyFont="1" applyBorder="1" applyAlignment="1">
      <alignment horizontal="center" wrapText="1"/>
    </xf>
    <xf numFmtId="0" fontId="30" fillId="2" borderId="1" xfId="10" applyFont="1" applyFill="1" applyBorder="1" applyAlignment="1">
      <alignment horizontal="center" wrapText="1"/>
    </xf>
    <xf numFmtId="0" fontId="14" fillId="0" borderId="1" xfId="10" applyFont="1" applyBorder="1" applyAlignment="1">
      <alignment horizontal="center"/>
    </xf>
    <xf numFmtId="0" fontId="14" fillId="0" borderId="15" xfId="10" applyFont="1" applyBorder="1" applyAlignment="1">
      <alignment horizontal="center" wrapText="1"/>
    </xf>
    <xf numFmtId="0" fontId="14" fillId="0" borderId="12" xfId="10" applyFont="1" applyBorder="1" applyAlignment="1">
      <alignment horizontal="center"/>
    </xf>
    <xf numFmtId="0" fontId="14" fillId="0" borderId="12" xfId="10" applyFont="1" applyBorder="1" applyAlignment="1">
      <alignment horizontal="center" vertical="center"/>
    </xf>
    <xf numFmtId="0" fontId="10" fillId="0" borderId="12" xfId="10" applyFont="1" applyBorder="1" applyAlignment="1">
      <alignment vertical="center"/>
    </xf>
    <xf numFmtId="0" fontId="14" fillId="0" borderId="37" xfId="10" applyFont="1" applyBorder="1" applyAlignment="1">
      <alignment vertical="center"/>
    </xf>
    <xf numFmtId="0" fontId="10" fillId="0" borderId="36" xfId="10" applyFont="1" applyBorder="1" applyAlignment="1">
      <alignment vertical="center"/>
    </xf>
    <xf numFmtId="3" fontId="70" fillId="0" borderId="1" xfId="18" applyNumberFormat="1" applyFont="1" applyBorder="1"/>
    <xf numFmtId="3" fontId="83" fillId="0" borderId="1" xfId="18" applyNumberFormat="1" applyFont="1" applyBorder="1"/>
    <xf numFmtId="0" fontId="79" fillId="0" borderId="1" xfId="18" applyFont="1" applyBorder="1" applyAlignment="1">
      <alignment horizontal="center"/>
    </xf>
    <xf numFmtId="3" fontId="79" fillId="0" borderId="1" xfId="18" applyNumberFormat="1" applyFont="1" applyBorder="1"/>
    <xf numFmtId="3" fontId="80" fillId="0" borderId="1" xfId="18" applyNumberFormat="1" applyFont="1" applyBorder="1"/>
    <xf numFmtId="3" fontId="79" fillId="0" borderId="1" xfId="18" applyNumberFormat="1" applyFont="1" applyBorder="1" applyAlignment="1">
      <alignment horizontal="center"/>
    </xf>
    <xf numFmtId="3" fontId="80" fillId="0" borderId="1" xfId="18" applyNumberFormat="1" applyFont="1" applyBorder="1" applyAlignment="1">
      <alignment horizontal="center"/>
    </xf>
    <xf numFmtId="171" fontId="84" fillId="0" borderId="0" xfId="18" applyNumberFormat="1" applyFont="1"/>
    <xf numFmtId="3" fontId="82" fillId="0" borderId="1" xfId="18" applyNumberFormat="1" applyFont="1" applyBorder="1"/>
    <xf numFmtId="0" fontId="67" fillId="0" borderId="1" xfId="10" applyFont="1" applyBorder="1" applyAlignment="1">
      <alignment horizontal="center"/>
    </xf>
    <xf numFmtId="0" fontId="32" fillId="0" borderId="1" xfId="10" applyBorder="1" applyAlignment="1">
      <alignment horizontal="right"/>
    </xf>
    <xf numFmtId="3" fontId="16" fillId="0" borderId="1" xfId="10" applyNumberFormat="1" applyFont="1" applyBorder="1" applyAlignment="1">
      <alignment horizontal="right"/>
    </xf>
    <xf numFmtId="3" fontId="30" fillId="0" borderId="1" xfId="10" applyNumberFormat="1" applyFont="1" applyBorder="1" applyAlignment="1">
      <alignment horizontal="right"/>
    </xf>
    <xf numFmtId="0" fontId="85" fillId="0" borderId="0" xfId="12" applyFont="1"/>
    <xf numFmtId="0" fontId="87" fillId="0" borderId="0" xfId="1" applyFont="1" applyAlignment="1">
      <alignment wrapText="1"/>
    </xf>
    <xf numFmtId="165" fontId="87" fillId="0" borderId="0" xfId="1" applyNumberFormat="1" applyFont="1" applyAlignment="1">
      <alignment wrapText="1"/>
    </xf>
    <xf numFmtId="0" fontId="49" fillId="2" borderId="30" xfId="10" applyFont="1" applyFill="1" applyBorder="1"/>
    <xf numFmtId="0" fontId="49" fillId="2" borderId="29" xfId="10" applyFont="1" applyFill="1" applyBorder="1"/>
    <xf numFmtId="0" fontId="49" fillId="0" borderId="29" xfId="10" applyFont="1" applyBorder="1"/>
    <xf numFmtId="0" fontId="30" fillId="2" borderId="38" xfId="10" applyFont="1" applyFill="1" applyBorder="1" applyAlignment="1">
      <alignment horizontal="center"/>
    </xf>
    <xf numFmtId="0" fontId="30" fillId="2" borderId="39" xfId="10" applyFont="1" applyFill="1" applyBorder="1" applyAlignment="1">
      <alignment horizontal="center"/>
    </xf>
    <xf numFmtId="0" fontId="30" fillId="2" borderId="40" xfId="10" applyFont="1" applyFill="1" applyBorder="1" applyAlignment="1">
      <alignment horizontal="center"/>
    </xf>
    <xf numFmtId="0" fontId="86" fillId="0" borderId="0" xfId="12" applyFont="1" applyAlignment="1">
      <alignment horizontal="center" wrapText="1"/>
    </xf>
    <xf numFmtId="0" fontId="87" fillId="0" borderId="0" xfId="1" applyFont="1" applyAlignment="1">
      <alignment horizontal="center"/>
    </xf>
    <xf numFmtId="165" fontId="87" fillId="0" borderId="10" xfId="1" applyNumberFormat="1" applyFont="1" applyBorder="1" applyAlignment="1">
      <alignment horizontal="left"/>
    </xf>
    <xf numFmtId="0" fontId="10" fillId="0" borderId="0" xfId="5" applyFont="1" applyAlignment="1">
      <alignment horizontal="left"/>
    </xf>
    <xf numFmtId="0" fontId="6" fillId="0" borderId="0" xfId="5" applyAlignment="1">
      <alignment horizontal="left"/>
    </xf>
    <xf numFmtId="0" fontId="26" fillId="0" borderId="1" xfId="5" applyFont="1" applyBorder="1" applyAlignment="1">
      <alignment horizontal="center" vertical="center" wrapText="1"/>
    </xf>
    <xf numFmtId="0" fontId="22" fillId="0" borderId="0" xfId="5" applyFont="1" applyAlignment="1">
      <alignment horizontal="right"/>
    </xf>
    <xf numFmtId="0" fontId="10" fillId="0" borderId="12" xfId="10" applyFont="1" applyBorder="1" applyAlignment="1">
      <alignment vertical="center" wrapText="1"/>
    </xf>
    <xf numFmtId="3" fontId="10" fillId="0" borderId="1" xfId="10" applyNumberFormat="1" applyFont="1" applyBorder="1" applyAlignment="1">
      <alignment horizontal="right" vertical="center"/>
    </xf>
    <xf numFmtId="0" fontId="10" fillId="0" borderId="3" xfId="5" quotePrefix="1" applyFont="1" applyBorder="1" applyAlignment="1">
      <alignment horizontal="center"/>
    </xf>
    <xf numFmtId="0" fontId="91" fillId="0" borderId="1" xfId="5" applyFont="1" applyBorder="1" applyAlignment="1">
      <alignment horizontal="center" wrapText="1"/>
    </xf>
    <xf numFmtId="0" fontId="91" fillId="0" borderId="1" xfId="5" applyFont="1" applyBorder="1" applyAlignment="1">
      <alignment horizontal="center"/>
    </xf>
    <xf numFmtId="0" fontId="12" fillId="0" borderId="3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/>
    </xf>
    <xf numFmtId="0" fontId="11" fillId="0" borderId="17" xfId="5" applyFont="1" applyBorder="1" applyAlignment="1">
      <alignment horizontal="center"/>
    </xf>
    <xf numFmtId="0" fontId="10" fillId="0" borderId="17" xfId="5" applyFont="1" applyBorder="1"/>
    <xf numFmtId="0" fontId="10" fillId="0" borderId="0" xfId="5" applyFont="1" applyAlignment="1">
      <alignment horizontal="right"/>
    </xf>
    <xf numFmtId="0" fontId="32" fillId="0" borderId="9" xfId="10" applyBorder="1"/>
    <xf numFmtId="0" fontId="65" fillId="0" borderId="1" xfId="10" applyFont="1" applyBorder="1" applyAlignment="1">
      <alignment wrapText="1"/>
    </xf>
    <xf numFmtId="0" fontId="65" fillId="0" borderId="1" xfId="10" applyFont="1" applyBorder="1" applyAlignment="1">
      <alignment horizontal="center" wrapText="1"/>
    </xf>
    <xf numFmtId="0" fontId="28" fillId="0" borderId="9" xfId="10" applyFont="1" applyBorder="1" applyAlignment="1">
      <alignment horizontal="center" vertical="center" wrapText="1"/>
    </xf>
    <xf numFmtId="0" fontId="28" fillId="0" borderId="41" xfId="10" applyFont="1" applyBorder="1" applyAlignment="1">
      <alignment horizontal="center" vertical="center" wrapText="1"/>
    </xf>
    <xf numFmtId="0" fontId="28" fillId="0" borderId="6" xfId="10" applyFont="1" applyBorder="1" applyAlignment="1">
      <alignment horizontal="center" vertical="center" wrapText="1"/>
    </xf>
    <xf numFmtId="3" fontId="30" fillId="0" borderId="21" xfId="15" applyNumberFormat="1" applyFont="1" applyBorder="1" applyAlignment="1">
      <alignment horizontal="center" wrapText="1"/>
    </xf>
    <xf numFmtId="0" fontId="15" fillId="0" borderId="1" xfId="5" applyFont="1" applyBorder="1" applyAlignment="1">
      <alignment vertical="center" wrapText="1"/>
    </xf>
    <xf numFmtId="0" fontId="87" fillId="0" borderId="0" xfId="1" applyFont="1" applyAlignment="1">
      <alignment horizontal="left"/>
    </xf>
    <xf numFmtId="0" fontId="29" fillId="0" borderId="3" xfId="5" applyFont="1" applyBorder="1" applyAlignment="1">
      <alignment horizontal="center"/>
    </xf>
    <xf numFmtId="0" fontId="22" fillId="0" borderId="0" xfId="5" applyFont="1" applyAlignment="1">
      <alignment horizontal="center"/>
    </xf>
    <xf numFmtId="0" fontId="29" fillId="0" borderId="3" xfId="5" applyFont="1" applyBorder="1" applyAlignment="1">
      <alignment horizontal="center" wrapText="1"/>
    </xf>
    <xf numFmtId="0" fontId="29" fillId="0" borderId="13" xfId="5" applyFont="1" applyBorder="1" applyAlignment="1">
      <alignment horizontal="center"/>
    </xf>
    <xf numFmtId="0" fontId="25" fillId="0" borderId="8" xfId="5" applyFont="1" applyBorder="1" applyAlignment="1">
      <alignment horizontal="center"/>
    </xf>
    <xf numFmtId="0" fontId="25" fillId="0" borderId="17" xfId="5" applyFont="1" applyBorder="1" applyAlignment="1">
      <alignment horizontal="center"/>
    </xf>
    <xf numFmtId="3" fontId="10" fillId="0" borderId="15" xfId="10" applyNumberFormat="1" applyFont="1" applyBorder="1" applyAlignment="1">
      <alignment horizontal="right" vertical="center" wrapText="1"/>
    </xf>
    <xf numFmtId="0" fontId="3" fillId="0" borderId="0" xfId="5" applyFont="1" applyAlignment="1">
      <alignment horizontal="left"/>
    </xf>
    <xf numFmtId="3" fontId="92" fillId="2" borderId="1" xfId="5" applyNumberFormat="1" applyFont="1" applyFill="1" applyBorder="1" applyAlignment="1">
      <alignment horizontal="right" vertical="center"/>
    </xf>
    <xf numFmtId="3" fontId="15" fillId="2" borderId="1" xfId="5" applyNumberFormat="1" applyFont="1" applyFill="1" applyBorder="1" applyAlignment="1">
      <alignment horizontal="right" vertical="center"/>
    </xf>
    <xf numFmtId="3" fontId="92" fillId="0" borderId="1" xfId="5" applyNumberFormat="1" applyFont="1" applyBorder="1" applyAlignment="1">
      <alignment horizontal="right" vertical="center"/>
    </xf>
    <xf numFmtId="3" fontId="93" fillId="0" borderId="1" xfId="5" applyNumberFormat="1" applyFont="1" applyBorder="1" applyAlignment="1">
      <alignment horizontal="right" vertical="center"/>
    </xf>
    <xf numFmtId="3" fontId="94" fillId="2" borderId="1" xfId="5" applyNumberFormat="1" applyFont="1" applyFill="1" applyBorder="1" applyAlignment="1">
      <alignment horizontal="center" vertical="center" wrapText="1"/>
    </xf>
    <xf numFmtId="3" fontId="95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/>
    </xf>
    <xf numFmtId="3" fontId="95" fillId="0" borderId="1" xfId="5" applyNumberFormat="1" applyFont="1" applyBorder="1" applyAlignment="1">
      <alignment horizontal="right" vertical="center"/>
    </xf>
    <xf numFmtId="3" fontId="30" fillId="0" borderId="1" xfId="5" applyNumberFormat="1" applyFont="1" applyBorder="1"/>
    <xf numFmtId="3" fontId="16" fillId="0" borderId="42" xfId="10" applyNumberFormat="1" applyFont="1" applyBorder="1" applyAlignment="1" applyProtection="1">
      <alignment horizontal="center" vertical="center" wrapText="1"/>
      <protection locked="0"/>
    </xf>
    <xf numFmtId="3" fontId="96" fillId="0" borderId="1" xfId="5" applyNumberFormat="1" applyFont="1" applyBorder="1" applyAlignment="1">
      <alignment horizontal="center" vertical="center" wrapText="1"/>
    </xf>
    <xf numFmtId="3" fontId="83" fillId="0" borderId="0" xfId="5" applyNumberFormat="1" applyFont="1"/>
    <xf numFmtId="3" fontId="16" fillId="0" borderId="0" xfId="5" applyNumberFormat="1" applyFont="1"/>
    <xf numFmtId="3" fontId="97" fillId="0" borderId="1" xfId="5" applyNumberFormat="1" applyFont="1" applyBorder="1" applyAlignment="1">
      <alignment horizontal="right" vertical="center"/>
    </xf>
    <xf numFmtId="0" fontId="23" fillId="0" borderId="1" xfId="5" applyFont="1" applyBorder="1" applyAlignment="1">
      <alignment vertical="center" wrapText="1"/>
    </xf>
    <xf numFmtId="3" fontId="14" fillId="0" borderId="1" xfId="1" applyNumberFormat="1" applyFont="1" applyBorder="1" applyAlignment="1">
      <alignment horizontal="center" vertical="center" wrapText="1"/>
    </xf>
    <xf numFmtId="0" fontId="15" fillId="0" borderId="1" xfId="1" quotePrefix="1" applyFont="1" applyBorder="1" applyAlignment="1">
      <alignment vertical="center"/>
    </xf>
    <xf numFmtId="3" fontId="30" fillId="0" borderId="1" xfId="10" applyNumberFormat="1" applyFont="1" applyBorder="1" applyAlignment="1">
      <alignment horizontal="center"/>
    </xf>
    <xf numFmtId="0" fontId="30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3" fontId="16" fillId="0" borderId="34" xfId="14" applyNumberFormat="1" applyFont="1" applyBorder="1" applyAlignment="1">
      <alignment horizontal="center" wrapText="1"/>
    </xf>
    <xf numFmtId="0" fontId="30" fillId="0" borderId="43" xfId="10" applyFont="1" applyBorder="1" applyAlignment="1">
      <alignment horizontal="center"/>
    </xf>
    <xf numFmtId="3" fontId="16" fillId="0" borderId="42" xfId="15" applyNumberFormat="1" applyFont="1" applyBorder="1" applyAlignment="1">
      <alignment horizontal="center" wrapText="1"/>
    </xf>
    <xf numFmtId="3" fontId="16" fillId="0" borderId="42" xfId="10" applyNumberFormat="1" applyFont="1" applyBorder="1" applyAlignment="1">
      <alignment horizontal="center" wrapText="1"/>
    </xf>
    <xf numFmtId="3" fontId="30" fillId="0" borderId="42" xfId="15" applyNumberFormat="1" applyFont="1" applyBorder="1" applyAlignment="1">
      <alignment horizontal="center" wrapText="1"/>
    </xf>
    <xf numFmtId="3" fontId="16" fillId="0" borderId="42" xfId="15" applyNumberFormat="1" applyFont="1" applyBorder="1" applyAlignment="1">
      <alignment horizontal="left" wrapText="1"/>
    </xf>
    <xf numFmtId="0" fontId="30" fillId="0" borderId="1" xfId="14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/>
    </xf>
    <xf numFmtId="0" fontId="16" fillId="0" borderId="1" xfId="14" applyFont="1" applyBorder="1" applyAlignment="1">
      <alignment horizontal="left" wrapText="1"/>
    </xf>
    <xf numFmtId="3" fontId="16" fillId="0" borderId="1" xfId="15" applyNumberFormat="1" applyFont="1" applyBorder="1" applyAlignment="1">
      <alignment horizontal="center"/>
    </xf>
    <xf numFmtId="3" fontId="16" fillId="0" borderId="4" xfId="10" applyNumberFormat="1" applyFont="1" applyBorder="1" applyAlignment="1">
      <alignment horizontal="right"/>
    </xf>
    <xf numFmtId="3" fontId="30" fillId="0" borderId="5" xfId="10" applyNumberFormat="1" applyFont="1" applyBorder="1"/>
    <xf numFmtId="3" fontId="30" fillId="0" borderId="16" xfId="10" applyNumberFormat="1" applyFont="1" applyBorder="1"/>
    <xf numFmtId="3" fontId="16" fillId="0" borderId="18" xfId="10" applyNumberFormat="1" applyFont="1" applyBorder="1" applyAlignment="1">
      <alignment horizontal="right"/>
    </xf>
    <xf numFmtId="3" fontId="30" fillId="0" borderId="9" xfId="10" applyNumberFormat="1" applyFont="1" applyBorder="1"/>
    <xf numFmtId="3" fontId="16" fillId="0" borderId="9" xfId="10" applyNumberFormat="1" applyFont="1" applyBorder="1"/>
    <xf numFmtId="3" fontId="16" fillId="0" borderId="19" xfId="10" applyNumberFormat="1" applyFont="1" applyBorder="1"/>
    <xf numFmtId="3" fontId="0" fillId="0" borderId="1" xfId="5" applyNumberFormat="1" applyFont="1" applyBorder="1" applyAlignment="1">
      <alignment horizontal="right" vertical="center" wrapText="1"/>
    </xf>
    <xf numFmtId="172" fontId="10" fillId="0" borderId="1" xfId="1" applyNumberFormat="1" applyFont="1" applyBorder="1" applyAlignment="1">
      <alignment horizontal="center" vertical="center" wrapText="1"/>
    </xf>
    <xf numFmtId="173" fontId="37" fillId="0" borderId="0" xfId="1" applyNumberFormat="1" applyFont="1"/>
    <xf numFmtId="0" fontId="67" fillId="0" borderId="34" xfId="10" applyFont="1" applyBorder="1" applyAlignment="1">
      <alignment horizontal="center" wrapText="1"/>
    </xf>
    <xf numFmtId="0" fontId="19" fillId="0" borderId="0" xfId="5" applyFont="1" applyAlignment="1">
      <alignment horizontal="center" vertical="center"/>
    </xf>
    <xf numFmtId="0" fontId="30" fillId="0" borderId="35" xfId="10" applyFont="1" applyBorder="1" applyAlignment="1">
      <alignment horizontal="center"/>
    </xf>
    <xf numFmtId="0" fontId="30" fillId="2" borderId="18" xfId="10" applyFont="1" applyFill="1" applyBorder="1" applyAlignment="1">
      <alignment horizontal="center"/>
    </xf>
    <xf numFmtId="0" fontId="30" fillId="2" borderId="9" xfId="10" applyFont="1" applyFill="1" applyBorder="1" applyAlignment="1">
      <alignment horizontal="center"/>
    </xf>
    <xf numFmtId="0" fontId="30" fillId="2" borderId="19" xfId="10" applyFont="1" applyFill="1" applyBorder="1" applyAlignment="1">
      <alignment horizontal="center"/>
    </xf>
    <xf numFmtId="0" fontId="60" fillId="0" borderId="2" xfId="10" applyFont="1" applyBorder="1" applyAlignment="1">
      <alignment horizontal="center"/>
    </xf>
    <xf numFmtId="3" fontId="28" fillId="0" borderId="15" xfId="10" applyNumberFormat="1" applyFont="1" applyBorder="1" applyAlignment="1">
      <alignment horizontal="center"/>
    </xf>
    <xf numFmtId="0" fontId="60" fillId="0" borderId="2" xfId="10" applyFont="1" applyBorder="1" applyAlignment="1">
      <alignment horizontal="right" vertical="center"/>
    </xf>
    <xf numFmtId="3" fontId="31" fillId="0" borderId="15" xfId="10" applyNumberFormat="1" applyFont="1" applyBorder="1" applyAlignment="1">
      <alignment vertical="center"/>
    </xf>
    <xf numFmtId="0" fontId="32" fillId="0" borderId="20" xfId="10" applyBorder="1" applyAlignment="1">
      <alignment horizontal="right"/>
    </xf>
    <xf numFmtId="0" fontId="49" fillId="2" borderId="0" xfId="10" applyFont="1" applyFill="1" applyAlignment="1">
      <alignment horizontal="left"/>
    </xf>
    <xf numFmtId="1" fontId="15" fillId="0" borderId="1" xfId="1" applyNumberFormat="1" applyFont="1" applyBorder="1" applyAlignment="1">
      <alignment vertical="center"/>
    </xf>
    <xf numFmtId="0" fontId="24" fillId="0" borderId="0" xfId="5" applyFont="1" applyAlignment="1">
      <alignment horizontal="center" vertical="center"/>
    </xf>
    <xf numFmtId="0" fontId="67" fillId="0" borderId="35" xfId="10" applyFont="1" applyBorder="1" applyAlignment="1">
      <alignment horizontal="center" wrapText="1"/>
    </xf>
    <xf numFmtId="0" fontId="1" fillId="0" borderId="0" xfId="5" applyFont="1"/>
    <xf numFmtId="3" fontId="67" fillId="0" borderId="1" xfId="5" applyNumberFormat="1" applyFont="1" applyBorder="1" applyAlignment="1">
      <alignment horizontal="right" vertical="center"/>
    </xf>
    <xf numFmtId="3" fontId="70" fillId="0" borderId="0" xfId="10" applyNumberFormat="1" applyFont="1"/>
    <xf numFmtId="0" fontId="16" fillId="0" borderId="5" xfId="10" applyFont="1" applyBorder="1" applyAlignment="1">
      <alignment horizontal="left" wrapText="1"/>
    </xf>
    <xf numFmtId="3" fontId="16" fillId="0" borderId="5" xfId="10" applyNumberFormat="1" applyFont="1" applyBorder="1"/>
    <xf numFmtId="3" fontId="16" fillId="0" borderId="16" xfId="10" applyNumberFormat="1" applyFont="1" applyBorder="1" applyAlignment="1">
      <alignment horizontal="right"/>
    </xf>
    <xf numFmtId="0" fontId="16" fillId="2" borderId="24" xfId="10" applyFont="1" applyFill="1" applyBorder="1" applyAlignment="1">
      <alignment horizontal="left"/>
    </xf>
    <xf numFmtId="0" fontId="16" fillId="2" borderId="25" xfId="10" applyFont="1" applyFill="1" applyBorder="1" applyAlignment="1">
      <alignment horizontal="left"/>
    </xf>
    <xf numFmtId="49" fontId="9" fillId="0" borderId="0" xfId="12" applyNumberFormat="1" applyFont="1" applyAlignment="1">
      <alignment horizontal="center"/>
    </xf>
    <xf numFmtId="49" fontId="9" fillId="0" borderId="0" xfId="12" applyNumberFormat="1" applyFont="1" applyAlignment="1">
      <alignment horizontal="center" vertical="center"/>
    </xf>
    <xf numFmtId="0" fontId="46" fillId="0" borderId="0" xfId="12" applyFont="1" applyAlignment="1">
      <alignment horizontal="left"/>
    </xf>
    <xf numFmtId="0" fontId="86" fillId="0" borderId="0" xfId="12" applyFont="1" applyAlignment="1">
      <alignment horizontal="center" vertical="center" wrapText="1"/>
    </xf>
    <xf numFmtId="0" fontId="43" fillId="0" borderId="0" xfId="12" applyAlignment="1">
      <alignment horizontal="right" wrapText="1"/>
    </xf>
    <xf numFmtId="165" fontId="14" fillId="0" borderId="8" xfId="1" applyNumberFormat="1" applyFont="1" applyBorder="1" applyAlignment="1">
      <alignment horizontal="center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wrapText="1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right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/>
    </xf>
    <xf numFmtId="0" fontId="3" fillId="0" borderId="0" xfId="5" applyFont="1"/>
    <xf numFmtId="0" fontId="6" fillId="0" borderId="0" xfId="5"/>
    <xf numFmtId="0" fontId="21" fillId="0" borderId="8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19" fillId="0" borderId="8" xfId="5" applyFont="1" applyBorder="1" applyAlignment="1">
      <alignment horizontal="center"/>
    </xf>
    <xf numFmtId="0" fontId="19" fillId="0" borderId="12" xfId="5" applyFont="1" applyBorder="1" applyAlignment="1">
      <alignment horizontal="center"/>
    </xf>
    <xf numFmtId="0" fontId="2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0" xfId="5" applyAlignment="1">
      <alignment horizontal="left"/>
    </xf>
    <xf numFmtId="0" fontId="22" fillId="0" borderId="0" xfId="5" applyFont="1" applyAlignment="1">
      <alignment horizontal="left"/>
    </xf>
    <xf numFmtId="0" fontId="26" fillId="0" borderId="12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/>
    </xf>
    <xf numFmtId="0" fontId="22" fillId="0" borderId="0" xfId="5" applyFont="1" applyAlignment="1">
      <alignment horizontal="right"/>
    </xf>
    <xf numFmtId="0" fontId="29" fillId="0" borderId="8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/>
    </xf>
    <xf numFmtId="0" fontId="29" fillId="0" borderId="13" xfId="5" applyFont="1" applyBorder="1" applyAlignment="1">
      <alignment horizontal="center"/>
    </xf>
    <xf numFmtId="0" fontId="22" fillId="0" borderId="10" xfId="5" applyFont="1" applyBorder="1"/>
    <xf numFmtId="0" fontId="12" fillId="0" borderId="17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26" fillId="0" borderId="0" xfId="5" applyFont="1" applyAlignment="1">
      <alignment horizontal="center" vertical="center" wrapText="1"/>
    </xf>
    <xf numFmtId="0" fontId="26" fillId="0" borderId="14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wrapText="1"/>
    </xf>
    <xf numFmtId="3" fontId="16" fillId="0" borderId="33" xfId="10" applyNumberFormat="1" applyFont="1" applyBorder="1" applyAlignment="1">
      <alignment horizontal="center"/>
    </xf>
    <xf numFmtId="3" fontId="16" fillId="0" borderId="32" xfId="10" applyNumberFormat="1" applyFont="1" applyBorder="1" applyAlignment="1">
      <alignment horizontal="center"/>
    </xf>
    <xf numFmtId="3" fontId="16" fillId="0" borderId="31" xfId="10" applyNumberFormat="1" applyFont="1" applyBorder="1" applyAlignment="1">
      <alignment horizontal="center"/>
    </xf>
    <xf numFmtId="3" fontId="16" fillId="0" borderId="7" xfId="10" applyNumberFormat="1" applyFont="1" applyBorder="1" applyAlignment="1">
      <alignment horizontal="center"/>
    </xf>
    <xf numFmtId="3" fontId="16" fillId="0" borderId="10" xfId="10" applyNumberFormat="1" applyFont="1" applyBorder="1" applyAlignment="1">
      <alignment horizontal="center"/>
    </xf>
    <xf numFmtId="3" fontId="16" fillId="0" borderId="13" xfId="10" applyNumberFormat="1" applyFont="1" applyBorder="1" applyAlignment="1">
      <alignment horizontal="center"/>
    </xf>
    <xf numFmtId="0" fontId="16" fillId="2" borderId="29" xfId="10" applyFont="1" applyFill="1" applyBorder="1" applyAlignment="1">
      <alignment horizontal="right"/>
    </xf>
    <xf numFmtId="3" fontId="16" fillId="0" borderId="18" xfId="10" applyNumberFormat="1" applyFont="1" applyBorder="1" applyAlignment="1">
      <alignment vertical="center"/>
    </xf>
    <xf numFmtId="3" fontId="16" fillId="0" borderId="2" xfId="10" applyNumberFormat="1" applyFont="1" applyBorder="1" applyAlignment="1">
      <alignment vertical="center"/>
    </xf>
    <xf numFmtId="3" fontId="30" fillId="0" borderId="9" xfId="10" applyNumberFormat="1" applyFont="1" applyBorder="1" applyAlignment="1">
      <alignment horizontal="center"/>
    </xf>
    <xf numFmtId="3" fontId="30" fillId="0" borderId="19" xfId="10" applyNumberFormat="1" applyFont="1" applyBorder="1" applyAlignment="1">
      <alignment horizontal="center"/>
    </xf>
    <xf numFmtId="0" fontId="16" fillId="2" borderId="23" xfId="10" applyFont="1" applyFill="1" applyBorder="1" applyAlignment="1">
      <alignment horizontal="center" wrapText="1"/>
    </xf>
    <xf numFmtId="0" fontId="16" fillId="2" borderId="0" xfId="10" applyFont="1" applyFill="1" applyAlignment="1">
      <alignment horizontal="center" wrapText="1"/>
    </xf>
    <xf numFmtId="0" fontId="50" fillId="2" borderId="26" xfId="10" applyFont="1" applyFill="1" applyBorder="1" applyAlignment="1">
      <alignment horizontal="center" wrapText="1"/>
    </xf>
    <xf numFmtId="0" fontId="50" fillId="2" borderId="27" xfId="10" applyFont="1" applyFill="1" applyBorder="1" applyAlignment="1">
      <alignment horizontal="center" wrapText="1"/>
    </xf>
    <xf numFmtId="0" fontId="16" fillId="2" borderId="24" xfId="10" applyFont="1" applyFill="1" applyBorder="1" applyAlignment="1">
      <alignment horizontal="right" wrapText="1"/>
    </xf>
    <xf numFmtId="0" fontId="16" fillId="2" borderId="25" xfId="10" applyFont="1" applyFill="1" applyBorder="1" applyAlignment="1">
      <alignment horizontal="right" wrapText="1"/>
    </xf>
    <xf numFmtId="0" fontId="16" fillId="2" borderId="24" xfId="10" applyFont="1" applyFill="1" applyBorder="1" applyAlignment="1">
      <alignment horizontal="center" wrapText="1"/>
    </xf>
    <xf numFmtId="0" fontId="16" fillId="2" borderId="25" xfId="10" applyFont="1" applyFill="1" applyBorder="1" applyAlignment="1">
      <alignment horizontal="center" wrapText="1"/>
    </xf>
    <xf numFmtId="0" fontId="16" fillId="2" borderId="23" xfId="10" applyFont="1" applyFill="1" applyBorder="1" applyAlignment="1">
      <alignment horizontal="right" wrapText="1"/>
    </xf>
    <xf numFmtId="0" fontId="16" fillId="2" borderId="0" xfId="10" applyFont="1" applyFill="1" applyAlignment="1">
      <alignment horizontal="right" wrapText="1"/>
    </xf>
    <xf numFmtId="0" fontId="50" fillId="2" borderId="23" xfId="10" applyFont="1" applyFill="1" applyBorder="1" applyAlignment="1">
      <alignment horizontal="center" wrapText="1"/>
    </xf>
    <xf numFmtId="0" fontId="50" fillId="2" borderId="0" xfId="10" applyFont="1" applyFill="1" applyAlignment="1">
      <alignment horizontal="center" wrapText="1"/>
    </xf>
    <xf numFmtId="0" fontId="16" fillId="2" borderId="0" xfId="10" applyFont="1" applyFill="1" applyAlignment="1">
      <alignment horizontal="right"/>
    </xf>
    <xf numFmtId="0" fontId="50" fillId="2" borderId="30" xfId="10" applyFont="1" applyFill="1" applyBorder="1" applyAlignment="1">
      <alignment horizontal="center" wrapText="1"/>
    </xf>
    <xf numFmtId="0" fontId="50" fillId="2" borderId="29" xfId="10" applyFont="1" applyFill="1" applyBorder="1" applyAlignment="1">
      <alignment horizontal="center" wrapText="1"/>
    </xf>
    <xf numFmtId="0" fontId="16" fillId="2" borderId="11" xfId="10" applyFont="1" applyFill="1" applyBorder="1" applyAlignment="1">
      <alignment horizontal="right"/>
    </xf>
    <xf numFmtId="3" fontId="22" fillId="0" borderId="1" xfId="17" applyNumberFormat="1" applyFont="1" applyBorder="1" applyAlignment="1">
      <alignment horizontal="right"/>
    </xf>
    <xf numFmtId="0" fontId="17" fillId="0" borderId="1" xfId="10" applyFont="1" applyBorder="1"/>
    <xf numFmtId="0" fontId="17" fillId="0" borderId="15" xfId="10" applyFont="1" applyBorder="1"/>
    <xf numFmtId="0" fontId="49" fillId="2" borderId="0" xfId="10" applyFont="1" applyFill="1" applyAlignment="1">
      <alignment horizontal="center" vertical="center" wrapText="1"/>
    </xf>
    <xf numFmtId="0" fontId="49" fillId="2" borderId="27" xfId="10" applyFont="1" applyFill="1" applyBorder="1" applyAlignment="1">
      <alignment horizontal="right" wrapText="1"/>
    </xf>
    <xf numFmtId="0" fontId="10" fillId="0" borderId="1" xfId="10" applyFont="1" applyBorder="1" applyAlignment="1">
      <alignment vertical="center"/>
    </xf>
    <xf numFmtId="0" fontId="10" fillId="0" borderId="15" xfId="10" applyFont="1" applyBorder="1" applyAlignment="1">
      <alignment vertical="center"/>
    </xf>
    <xf numFmtId="0" fontId="50" fillId="2" borderId="8" xfId="10" applyFont="1" applyFill="1" applyBorder="1" applyAlignment="1">
      <alignment horizontal="center" wrapText="1"/>
    </xf>
    <xf numFmtId="0" fontId="50" fillId="2" borderId="17" xfId="10" applyFont="1" applyFill="1" applyBorder="1" applyAlignment="1">
      <alignment horizontal="center" wrapText="1"/>
    </xf>
    <xf numFmtId="0" fontId="50" fillId="2" borderId="12" xfId="10" applyFont="1" applyFill="1" applyBorder="1" applyAlignment="1">
      <alignment horizontal="center" wrapText="1"/>
    </xf>
    <xf numFmtId="3" fontId="81" fillId="0" borderId="33" xfId="18" applyNumberFormat="1" applyFont="1" applyBorder="1" applyAlignment="1">
      <alignment horizontal="left"/>
    </xf>
    <xf numFmtId="3" fontId="81" fillId="0" borderId="32" xfId="18" applyNumberFormat="1" applyFont="1" applyBorder="1" applyAlignment="1">
      <alignment horizontal="left"/>
    </xf>
    <xf numFmtId="3" fontId="81" fillId="0" borderId="31" xfId="18" applyNumberFormat="1" applyFont="1" applyBorder="1" applyAlignment="1">
      <alignment horizontal="left"/>
    </xf>
    <xf numFmtId="3" fontId="81" fillId="0" borderId="7" xfId="18" applyNumberFormat="1" applyFont="1" applyBorder="1" applyAlignment="1">
      <alignment horizontal="left"/>
    </xf>
    <xf numFmtId="3" fontId="81" fillId="0" borderId="10" xfId="18" applyNumberFormat="1" applyFont="1" applyBorder="1" applyAlignment="1">
      <alignment horizontal="left"/>
    </xf>
    <xf numFmtId="3" fontId="81" fillId="0" borderId="13" xfId="18" applyNumberFormat="1" applyFont="1" applyBorder="1" applyAlignment="1">
      <alignment horizontal="left"/>
    </xf>
    <xf numFmtId="3" fontId="79" fillId="0" borderId="8" xfId="18" applyNumberFormat="1" applyFont="1" applyBorder="1" applyAlignment="1">
      <alignment horizontal="center"/>
    </xf>
    <xf numFmtId="3" fontId="79" fillId="0" borderId="17" xfId="18" applyNumberFormat="1" applyFont="1" applyBorder="1" applyAlignment="1">
      <alignment horizontal="center"/>
    </xf>
    <xf numFmtId="3" fontId="79" fillId="0" borderId="12" xfId="18" applyNumberFormat="1" applyFont="1" applyBorder="1" applyAlignment="1">
      <alignment horizontal="center"/>
    </xf>
    <xf numFmtId="0" fontId="88" fillId="2" borderId="10" xfId="10" applyFont="1" applyFill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3" fontId="82" fillId="0" borderId="8" xfId="18" applyNumberFormat="1" applyFont="1" applyBorder="1" applyAlignment="1">
      <alignment horizontal="center"/>
    </xf>
    <xf numFmtId="3" fontId="82" fillId="0" borderId="17" xfId="18" applyNumberFormat="1" applyFont="1" applyBorder="1" applyAlignment="1">
      <alignment horizontal="center"/>
    </xf>
    <xf numFmtId="3" fontId="82" fillId="0" borderId="12" xfId="18" applyNumberFormat="1" applyFont="1" applyBorder="1" applyAlignment="1">
      <alignment horizontal="center"/>
    </xf>
    <xf numFmtId="165" fontId="10" fillId="0" borderId="0" xfId="5" applyNumberFormat="1" applyFont="1"/>
    <xf numFmtId="3" fontId="35" fillId="0" borderId="0" xfId="5" applyNumberFormat="1" applyFont="1"/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8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9" xr:uid="{00000000-0005-0000-0000-00000D000000}"/>
    <cellStyle name="Normál_Munka15" xfId="17" xr:uid="{00000000-0005-0000-0000-00000E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zoomScale="84" zoomScaleNormal="84" workbookViewId="0">
      <selection activeCell="C64" sqref="C64"/>
    </sheetView>
  </sheetViews>
  <sheetFormatPr defaultColWidth="9.140625" defaultRowHeight="12.75" x14ac:dyDescent="0.2"/>
  <cols>
    <col min="1" max="1" width="9.140625" style="147"/>
    <col min="2" max="2" width="52.42578125" style="147" customWidth="1"/>
    <col min="3" max="3" width="18.5703125" style="147" customWidth="1"/>
    <col min="4" max="4" width="17.42578125" style="147" customWidth="1"/>
    <col min="5" max="5" width="12" style="147" bestFit="1" customWidth="1"/>
    <col min="6" max="6" width="11.140625" style="147" bestFit="1" customWidth="1"/>
    <col min="7" max="7" width="9" style="147" customWidth="1"/>
    <col min="8" max="8" width="6" style="147" customWidth="1"/>
    <col min="9" max="9" width="4.140625" style="147" customWidth="1"/>
    <col min="10" max="10" width="4.7109375" style="147" customWidth="1"/>
    <col min="11" max="11" width="3.85546875" style="147" customWidth="1"/>
    <col min="12" max="12" width="4.85546875" style="147" customWidth="1"/>
    <col min="13" max="16384" width="9.140625" style="147"/>
  </cols>
  <sheetData>
    <row r="1" spans="1:14" ht="45.75" customHeight="1" x14ac:dyDescent="0.2">
      <c r="B1" s="615" t="s">
        <v>519</v>
      </c>
      <c r="C1" s="615"/>
      <c r="D1" s="615"/>
    </row>
    <row r="2" spans="1:14" ht="63" customHeight="1" x14ac:dyDescent="0.25">
      <c r="A2" s="192"/>
      <c r="B2" s="614" t="s">
        <v>520</v>
      </c>
      <c r="C2" s="614"/>
      <c r="D2" s="614"/>
      <c r="E2" s="514"/>
      <c r="F2" s="514"/>
      <c r="G2" s="191"/>
      <c r="H2" s="191"/>
      <c r="I2" s="191"/>
      <c r="J2" s="191"/>
      <c r="K2" s="191"/>
      <c r="L2" s="191"/>
      <c r="M2" s="191"/>
      <c r="N2" s="191"/>
    </row>
    <row r="4" spans="1:14" ht="15" x14ac:dyDescent="0.25">
      <c r="A4" s="613" t="s">
        <v>487</v>
      </c>
      <c r="B4" s="613"/>
      <c r="C4" s="613"/>
      <c r="D4" s="613"/>
    </row>
    <row r="5" spans="1:14" x14ac:dyDescent="0.2">
      <c r="D5" s="505" t="s">
        <v>272</v>
      </c>
    </row>
    <row r="6" spans="1:14" x14ac:dyDescent="0.2">
      <c r="A6" s="190" t="s">
        <v>58</v>
      </c>
      <c r="B6" s="186" t="s">
        <v>66</v>
      </c>
      <c r="C6" s="189" t="s">
        <v>59</v>
      </c>
      <c r="D6" s="188" t="s">
        <v>60</v>
      </c>
    </row>
    <row r="7" spans="1:14" ht="25.5" x14ac:dyDescent="0.2">
      <c r="A7" s="187" t="s">
        <v>2</v>
      </c>
      <c r="B7" s="186" t="s">
        <v>0</v>
      </c>
      <c r="C7" s="185" t="s">
        <v>521</v>
      </c>
      <c r="D7" s="185" t="s">
        <v>522</v>
      </c>
    </row>
    <row r="8" spans="1:14" x14ac:dyDescent="0.2">
      <c r="A8" s="150" t="s">
        <v>1</v>
      </c>
      <c r="B8" s="171" t="s">
        <v>5</v>
      </c>
      <c r="C8" s="170">
        <f>SUM(C9:C15)</f>
        <v>635095589</v>
      </c>
      <c r="D8" s="170">
        <f>SUM(D9:D15)</f>
        <v>0</v>
      </c>
      <c r="E8" s="148"/>
    </row>
    <row r="9" spans="1:14" ht="21" customHeight="1" x14ac:dyDescent="0.2">
      <c r="A9" s="150" t="s">
        <v>3</v>
      </c>
      <c r="B9" s="184" t="s">
        <v>271</v>
      </c>
      <c r="C9" s="169">
        <v>174521881</v>
      </c>
      <c r="D9" s="169"/>
      <c r="E9" s="148"/>
    </row>
    <row r="10" spans="1:14" x14ac:dyDescent="0.2">
      <c r="A10" s="150" t="s">
        <v>4</v>
      </c>
      <c r="B10" s="168" t="s">
        <v>270</v>
      </c>
      <c r="C10" s="169">
        <v>126243730</v>
      </c>
      <c r="D10" s="169"/>
      <c r="E10" s="148"/>
    </row>
    <row r="11" spans="1:14" x14ac:dyDescent="0.2">
      <c r="A11" s="150" t="s">
        <v>6</v>
      </c>
      <c r="B11" s="168" t="s">
        <v>269</v>
      </c>
      <c r="C11" s="169">
        <v>259893967</v>
      </c>
      <c r="D11" s="169"/>
    </row>
    <row r="12" spans="1:14" x14ac:dyDescent="0.2">
      <c r="A12" s="150" t="s">
        <v>8</v>
      </c>
      <c r="B12" s="168" t="s">
        <v>268</v>
      </c>
      <c r="C12" s="169">
        <v>62393573</v>
      </c>
      <c r="D12" s="169"/>
    </row>
    <row r="13" spans="1:14" x14ac:dyDescent="0.2">
      <c r="A13" s="150" t="s">
        <v>19</v>
      </c>
      <c r="B13" s="168" t="s">
        <v>267</v>
      </c>
      <c r="C13" s="169">
        <v>12042438</v>
      </c>
      <c r="D13" s="169"/>
    </row>
    <row r="14" spans="1:14" x14ac:dyDescent="0.2">
      <c r="A14" s="150" t="s">
        <v>21</v>
      </c>
      <c r="B14" s="168" t="s">
        <v>266</v>
      </c>
      <c r="C14" s="169"/>
      <c r="D14" s="169"/>
      <c r="E14" s="148"/>
    </row>
    <row r="15" spans="1:14" x14ac:dyDescent="0.2">
      <c r="A15" s="150" t="s">
        <v>22</v>
      </c>
      <c r="B15" s="168" t="s">
        <v>131</v>
      </c>
      <c r="C15" s="169"/>
      <c r="D15" s="169">
        <v>0</v>
      </c>
    </row>
    <row r="16" spans="1:14" x14ac:dyDescent="0.2">
      <c r="A16" s="150" t="s">
        <v>24</v>
      </c>
      <c r="B16" s="171" t="s">
        <v>11</v>
      </c>
      <c r="C16" s="170">
        <f>SUM(C17:C18)</f>
        <v>95455969</v>
      </c>
      <c r="D16" s="170">
        <f>SUM(D17:D18)</f>
        <v>0</v>
      </c>
      <c r="E16" s="148"/>
      <c r="F16" s="148"/>
    </row>
    <row r="17" spans="1:4" x14ac:dyDescent="0.2">
      <c r="A17" s="150" t="s">
        <v>25</v>
      </c>
      <c r="B17" s="168" t="s">
        <v>9</v>
      </c>
      <c r="C17" s="169"/>
      <c r="D17" s="169"/>
    </row>
    <row r="18" spans="1:4" x14ac:dyDescent="0.2">
      <c r="A18" s="150" t="s">
        <v>26</v>
      </c>
      <c r="B18" s="168" t="s">
        <v>196</v>
      </c>
      <c r="C18" s="169">
        <f>'2.melléklet.Önkormányzat.és int'!M44</f>
        <v>95455969</v>
      </c>
      <c r="D18" s="169">
        <f>'2.melléklet.Önkormányzat.és int'!N44</f>
        <v>0</v>
      </c>
    </row>
    <row r="19" spans="1:4" x14ac:dyDescent="0.2">
      <c r="A19" s="150" t="s">
        <v>28</v>
      </c>
      <c r="B19" s="168" t="s">
        <v>10</v>
      </c>
      <c r="C19" s="169"/>
      <c r="D19" s="169"/>
    </row>
    <row r="20" spans="1:4" x14ac:dyDescent="0.2">
      <c r="A20" s="150" t="s">
        <v>29</v>
      </c>
      <c r="B20" s="171" t="s">
        <v>14</v>
      </c>
      <c r="C20" s="170">
        <f>SUM(C21:C22)</f>
        <v>2082429878</v>
      </c>
      <c r="D20" s="170">
        <f>SUM(D21:D22)</f>
        <v>0</v>
      </c>
    </row>
    <row r="21" spans="1:4" x14ac:dyDescent="0.2">
      <c r="A21" s="150" t="s">
        <v>32</v>
      </c>
      <c r="B21" s="168" t="s">
        <v>462</v>
      </c>
      <c r="C21" s="169">
        <f>'2.melléklet.Önkormányzat.és int'!K44</f>
        <v>0</v>
      </c>
      <c r="D21" s="169">
        <f>'2.melléklet.Önkormányzat.és int'!L44</f>
        <v>0</v>
      </c>
    </row>
    <row r="22" spans="1:4" x14ac:dyDescent="0.2">
      <c r="A22" s="150" t="s">
        <v>34</v>
      </c>
      <c r="B22" s="168" t="s">
        <v>12</v>
      </c>
      <c r="C22" s="169">
        <f>'2.melléklet.Önkormányzat.és int'!O25</f>
        <v>2082429878</v>
      </c>
      <c r="D22" s="169"/>
    </row>
    <row r="23" spans="1:4" x14ac:dyDescent="0.2">
      <c r="A23" s="150" t="s">
        <v>62</v>
      </c>
      <c r="B23" s="168" t="s">
        <v>13</v>
      </c>
      <c r="C23" s="169">
        <f>'2.melléklet.Önkormányzat.és int'!O44</f>
        <v>2082429878</v>
      </c>
      <c r="D23" s="169"/>
    </row>
    <row r="24" spans="1:4" x14ac:dyDescent="0.2">
      <c r="A24" s="150" t="s">
        <v>36</v>
      </c>
      <c r="B24" s="171" t="s">
        <v>7</v>
      </c>
      <c r="C24" s="170">
        <f>C25+C28+C29+C26+C27</f>
        <v>135717500</v>
      </c>
      <c r="D24" s="170">
        <f>D25+D28+D29+D26+D27</f>
        <v>0</v>
      </c>
    </row>
    <row r="25" spans="1:4" x14ac:dyDescent="0.2">
      <c r="A25" s="150" t="s">
        <v>38</v>
      </c>
      <c r="B25" s="168" t="s">
        <v>15</v>
      </c>
      <c r="C25" s="169"/>
      <c r="D25" s="169"/>
    </row>
    <row r="26" spans="1:4" x14ac:dyDescent="0.2">
      <c r="A26" s="150" t="s">
        <v>139</v>
      </c>
      <c r="B26" s="168" t="s">
        <v>446</v>
      </c>
      <c r="C26" s="169">
        <v>18500000</v>
      </c>
      <c r="D26" s="169"/>
    </row>
    <row r="27" spans="1:4" x14ac:dyDescent="0.2">
      <c r="A27" s="150" t="s">
        <v>140</v>
      </c>
      <c r="B27" s="168" t="s">
        <v>16</v>
      </c>
      <c r="C27" s="169">
        <v>115317500</v>
      </c>
      <c r="D27" s="169"/>
    </row>
    <row r="28" spans="1:4" x14ac:dyDescent="0.2">
      <c r="A28" s="150" t="s">
        <v>141</v>
      </c>
      <c r="B28" s="168" t="s">
        <v>496</v>
      </c>
      <c r="C28" s="169">
        <v>250000</v>
      </c>
      <c r="D28" s="169"/>
    </row>
    <row r="29" spans="1:4" x14ac:dyDescent="0.2">
      <c r="A29" s="150" t="s">
        <v>142</v>
      </c>
      <c r="B29" s="168" t="s">
        <v>17</v>
      </c>
      <c r="C29" s="169">
        <v>1650000</v>
      </c>
      <c r="D29" s="169"/>
    </row>
    <row r="30" spans="1:4" x14ac:dyDescent="0.2">
      <c r="A30" s="150" t="s">
        <v>143</v>
      </c>
      <c r="B30" s="171" t="s">
        <v>18</v>
      </c>
      <c r="C30" s="170">
        <f ca="1">'2.melléklet.Önkormányzat.és int'!E39</f>
        <v>163529762</v>
      </c>
      <c r="D30" s="170">
        <f ca="1">'2.melléklet.Önkormányzat.és int'!F39</f>
        <v>0</v>
      </c>
    </row>
    <row r="31" spans="1:4" x14ac:dyDescent="0.2">
      <c r="A31" s="150" t="s">
        <v>144</v>
      </c>
      <c r="B31" s="171" t="s">
        <v>20</v>
      </c>
      <c r="C31" s="170">
        <f>'2.melléklet.Önkormányzat.és int'!Q44</f>
        <v>10887000</v>
      </c>
      <c r="D31" s="170">
        <f>'2.melléklet.Önkormányzat.és int'!R44</f>
        <v>0</v>
      </c>
    </row>
    <row r="32" spans="1:4" x14ac:dyDescent="0.2">
      <c r="A32" s="150" t="s">
        <v>145</v>
      </c>
      <c r="B32" s="171" t="s">
        <v>65</v>
      </c>
      <c r="C32" s="170">
        <f>'2.melléklet.Önkormányzat.és int'!U44</f>
        <v>0</v>
      </c>
      <c r="D32" s="170"/>
    </row>
    <row r="33" spans="1:5" x14ac:dyDescent="0.2">
      <c r="A33" s="150" t="s">
        <v>146</v>
      </c>
      <c r="B33" s="171" t="s">
        <v>23</v>
      </c>
      <c r="C33" s="170"/>
      <c r="D33" s="170"/>
    </row>
    <row r="34" spans="1:5" x14ac:dyDescent="0.2">
      <c r="A34" s="150" t="s">
        <v>147</v>
      </c>
      <c r="B34" s="171" t="s">
        <v>55</v>
      </c>
      <c r="C34" s="170">
        <f ca="1">C8+C16+C20+C24+C30+C31+C32+C33</f>
        <v>3123115698</v>
      </c>
      <c r="D34" s="170">
        <f ca="1">D8+D16+D20+D24+D30+D31+D32+D33</f>
        <v>0</v>
      </c>
    </row>
    <row r="35" spans="1:5" x14ac:dyDescent="0.2">
      <c r="A35" s="150" t="s">
        <v>148</v>
      </c>
      <c r="B35" s="171" t="s">
        <v>27</v>
      </c>
      <c r="C35" s="170"/>
      <c r="D35" s="170"/>
    </row>
    <row r="36" spans="1:5" x14ac:dyDescent="0.2">
      <c r="A36" s="150" t="s">
        <v>149</v>
      </c>
      <c r="B36" s="171" t="s">
        <v>133</v>
      </c>
      <c r="C36" s="170">
        <f ca="1">'2.melléklet.Önkormányzat.és int'!W39</f>
        <v>265492490</v>
      </c>
      <c r="D36" s="170">
        <f ca="1">'2.melléklet.Önkormányzat.és int'!X39</f>
        <v>0</v>
      </c>
    </row>
    <row r="37" spans="1:5" x14ac:dyDescent="0.2">
      <c r="A37" s="150" t="s">
        <v>150</v>
      </c>
      <c r="B37" s="171" t="s">
        <v>30</v>
      </c>
      <c r="C37" s="170">
        <f>C38</f>
        <v>0</v>
      </c>
      <c r="D37" s="170">
        <v>0</v>
      </c>
    </row>
    <row r="38" spans="1:5" x14ac:dyDescent="0.2">
      <c r="A38" s="150" t="s">
        <v>151</v>
      </c>
      <c r="B38" s="168" t="s">
        <v>31</v>
      </c>
      <c r="C38" s="169"/>
      <c r="D38" s="169"/>
    </row>
    <row r="39" spans="1:5" x14ac:dyDescent="0.2">
      <c r="A39" s="150" t="s">
        <v>152</v>
      </c>
      <c r="B39" s="171" t="s">
        <v>33</v>
      </c>
      <c r="C39" s="170"/>
      <c r="D39" s="170"/>
    </row>
    <row r="40" spans="1:5" x14ac:dyDescent="0.2">
      <c r="A40" s="150" t="s">
        <v>439</v>
      </c>
      <c r="B40" s="171" t="s">
        <v>497</v>
      </c>
      <c r="C40" s="170"/>
      <c r="D40" s="170"/>
    </row>
    <row r="41" spans="1:5" x14ac:dyDescent="0.2">
      <c r="A41" s="150" t="s">
        <v>265</v>
      </c>
      <c r="B41" s="171" t="s">
        <v>35</v>
      </c>
      <c r="C41" s="170"/>
      <c r="D41" s="170"/>
    </row>
    <row r="42" spans="1:5" x14ac:dyDescent="0.2">
      <c r="A42" s="150" t="s">
        <v>153</v>
      </c>
      <c r="B42" s="171" t="s">
        <v>37</v>
      </c>
      <c r="C42" s="170">
        <f ca="1">C35+C36+C37+C39+C40+C41+C38</f>
        <v>265492490</v>
      </c>
      <c r="D42" s="170">
        <f ca="1">D35+D36+D37+D39+D40+D41+D38</f>
        <v>0</v>
      </c>
    </row>
    <row r="43" spans="1:5" ht="24.75" customHeight="1" x14ac:dyDescent="0.2">
      <c r="A43" s="150" t="s">
        <v>154</v>
      </c>
      <c r="B43" s="183" t="s">
        <v>511</v>
      </c>
      <c r="C43" s="170">
        <f ca="1">C34+C42</f>
        <v>3388608188</v>
      </c>
      <c r="D43" s="170">
        <f ca="1">D34+D42</f>
        <v>0</v>
      </c>
      <c r="E43" s="148">
        <f ca="1">C73-C43</f>
        <v>0</v>
      </c>
    </row>
    <row r="44" spans="1:5" x14ac:dyDescent="0.2">
      <c r="A44" s="182"/>
      <c r="B44" s="181"/>
      <c r="C44" s="180"/>
      <c r="D44" s="180"/>
    </row>
    <row r="45" spans="1:5" x14ac:dyDescent="0.2">
      <c r="A45" s="163"/>
      <c r="B45" s="157"/>
      <c r="C45" s="158"/>
      <c r="D45" s="158"/>
    </row>
    <row r="46" spans="1:5" ht="13.5" thickBot="1" x14ac:dyDescent="0.25">
      <c r="A46" s="611" t="s">
        <v>39</v>
      </c>
      <c r="B46" s="611"/>
      <c r="C46" s="611"/>
      <c r="D46" s="158"/>
    </row>
    <row r="47" spans="1:5" ht="13.5" thickBot="1" x14ac:dyDescent="0.25">
      <c r="A47" s="166" t="s">
        <v>58</v>
      </c>
      <c r="B47" s="174" t="s">
        <v>66</v>
      </c>
      <c r="C47" s="179" t="s">
        <v>59</v>
      </c>
      <c r="D47" s="178" t="s">
        <v>60</v>
      </c>
    </row>
    <row r="48" spans="1:5" ht="26.25" thickBot="1" x14ac:dyDescent="0.25">
      <c r="A48" s="177" t="s">
        <v>2</v>
      </c>
      <c r="B48" s="176" t="s">
        <v>40</v>
      </c>
      <c r="C48" s="175" t="s">
        <v>521</v>
      </c>
      <c r="D48" s="175" t="s">
        <v>522</v>
      </c>
    </row>
    <row r="49" spans="1:5" ht="13.5" thickBot="1" x14ac:dyDescent="0.25">
      <c r="A49" s="166" t="s">
        <v>1</v>
      </c>
      <c r="B49" s="165" t="s">
        <v>512</v>
      </c>
      <c r="C49" s="164">
        <f>C50+C51+C52+C53+C54</f>
        <v>1096819116</v>
      </c>
      <c r="D49" s="164">
        <f>D50+D51+D52+D53+D54+D55</f>
        <v>0</v>
      </c>
      <c r="E49" s="148"/>
    </row>
    <row r="50" spans="1:5" ht="13.5" thickBot="1" x14ac:dyDescent="0.25">
      <c r="A50" s="166" t="s">
        <v>3</v>
      </c>
      <c r="B50" s="173" t="s">
        <v>264</v>
      </c>
      <c r="C50" s="172">
        <f>'6.melléklet.Kiadások.Önk.'!D68</f>
        <v>505127115</v>
      </c>
      <c r="D50" s="172">
        <f>'6.melléklet.Kiadások.Önk.'!E68</f>
        <v>0</v>
      </c>
    </row>
    <row r="51" spans="1:5" ht="13.5" thickBot="1" x14ac:dyDescent="0.25">
      <c r="A51" s="166" t="s">
        <v>4</v>
      </c>
      <c r="B51" s="168" t="s">
        <v>263</v>
      </c>
      <c r="C51" s="169">
        <f>'6.melléklet.Kiadások.Önk.'!F68</f>
        <v>60201125</v>
      </c>
      <c r="D51" s="169">
        <f>'6.melléklet.Kiadások.Önk.'!G68</f>
        <v>0</v>
      </c>
    </row>
    <row r="52" spans="1:5" ht="13.5" thickBot="1" x14ac:dyDescent="0.25">
      <c r="A52" s="166" t="s">
        <v>6</v>
      </c>
      <c r="B52" s="168" t="s">
        <v>262</v>
      </c>
      <c r="C52" s="169">
        <f>'6.melléklet.Kiadások.Önk.'!H68</f>
        <v>471628025</v>
      </c>
      <c r="D52" s="169"/>
    </row>
    <row r="53" spans="1:5" ht="13.5" thickBot="1" x14ac:dyDescent="0.25">
      <c r="A53" s="166" t="s">
        <v>8</v>
      </c>
      <c r="B53" s="168" t="s">
        <v>261</v>
      </c>
      <c r="C53" s="169">
        <f>'6.melléklet.Kiadások.Önk.'!J68</f>
        <v>23567530</v>
      </c>
      <c r="D53" s="169">
        <f>'6.melléklet.Kiadások.Önk.'!K68</f>
        <v>0</v>
      </c>
    </row>
    <row r="54" spans="1:5" ht="13.5" thickBot="1" x14ac:dyDescent="0.25">
      <c r="A54" s="166" t="s">
        <v>19</v>
      </c>
      <c r="B54" s="168" t="s">
        <v>260</v>
      </c>
      <c r="C54" s="169">
        <f>'6.melléklet.Kiadások.Önk.'!L68+'6.melléklet.Kiadások.Önk.'!N68</f>
        <v>36295321</v>
      </c>
      <c r="D54" s="169">
        <f>'6.melléklet.Kiadások.Önk.'!M68+'6.melléklet.Kiadások.Önk.'!O68</f>
        <v>0</v>
      </c>
    </row>
    <row r="55" spans="1:5" ht="13.5" thickBot="1" x14ac:dyDescent="0.25">
      <c r="A55" s="166" t="s">
        <v>21</v>
      </c>
      <c r="B55" s="168" t="s">
        <v>259</v>
      </c>
      <c r="C55" s="169">
        <f>'6.melléklet.Kiadások.Önk.'!X68</f>
        <v>164068212</v>
      </c>
      <c r="D55" s="169">
        <f>'6.melléklet.Kiadások.Önk.'!Y65</f>
        <v>0</v>
      </c>
    </row>
    <row r="56" spans="1:5" ht="13.5" thickBot="1" x14ac:dyDescent="0.25">
      <c r="A56" s="166" t="s">
        <v>22</v>
      </c>
      <c r="B56" s="168" t="s">
        <v>513</v>
      </c>
      <c r="C56" s="169"/>
      <c r="D56" s="169"/>
    </row>
    <row r="57" spans="1:5" ht="13.5" thickBot="1" x14ac:dyDescent="0.25">
      <c r="A57" s="166" t="s">
        <v>24</v>
      </c>
      <c r="B57" s="168" t="s">
        <v>46</v>
      </c>
      <c r="C57" s="169"/>
      <c r="D57" s="169"/>
    </row>
    <row r="58" spans="1:5" ht="13.5" thickBot="1" x14ac:dyDescent="0.25">
      <c r="A58" s="166" t="s">
        <v>25</v>
      </c>
      <c r="B58" s="171" t="s">
        <v>258</v>
      </c>
      <c r="C58" s="170">
        <f>C59+C61+C63</f>
        <v>2102378884</v>
      </c>
      <c r="D58" s="170">
        <f>D59+D61+D63</f>
        <v>0</v>
      </c>
    </row>
    <row r="59" spans="1:5" ht="13.5" thickBot="1" x14ac:dyDescent="0.25">
      <c r="A59" s="166" t="s">
        <v>26</v>
      </c>
      <c r="B59" s="168" t="s">
        <v>257</v>
      </c>
      <c r="C59" s="169">
        <f>'6.melléklet.Kiadások.Önk.'!T68</f>
        <v>132551377</v>
      </c>
      <c r="D59" s="169">
        <f>'6.melléklet.Kiadások.Önk.'!U68</f>
        <v>0</v>
      </c>
    </row>
    <row r="60" spans="1:5" ht="13.5" thickBot="1" x14ac:dyDescent="0.25">
      <c r="A60" s="166" t="s">
        <v>28</v>
      </c>
      <c r="B60" s="168" t="s">
        <v>514</v>
      </c>
      <c r="C60" s="169"/>
      <c r="D60" s="169"/>
    </row>
    <row r="61" spans="1:5" ht="13.5" thickBot="1" x14ac:dyDescent="0.25">
      <c r="A61" s="166" t="s">
        <v>29</v>
      </c>
      <c r="B61" s="168" t="s">
        <v>48</v>
      </c>
      <c r="C61" s="169">
        <f>'6.melléklet.Kiadások.Önk.'!V68</f>
        <v>1967427507</v>
      </c>
      <c r="D61" s="169">
        <f>'6.melléklet.Kiadások.Önk.'!W68</f>
        <v>0</v>
      </c>
    </row>
    <row r="62" spans="1:5" ht="13.5" thickBot="1" x14ac:dyDescent="0.25">
      <c r="A62" s="166" t="s">
        <v>32</v>
      </c>
      <c r="B62" s="168" t="s">
        <v>515</v>
      </c>
      <c r="C62" s="169"/>
      <c r="D62" s="169"/>
    </row>
    <row r="63" spans="1:5" ht="13.5" thickBot="1" x14ac:dyDescent="0.25">
      <c r="A63" s="166" t="s">
        <v>34</v>
      </c>
      <c r="B63" s="168" t="s">
        <v>49</v>
      </c>
      <c r="C63" s="169">
        <f>C64+C65</f>
        <v>2400000</v>
      </c>
      <c r="D63" s="169">
        <f>D64</f>
        <v>0</v>
      </c>
    </row>
    <row r="64" spans="1:5" ht="13.5" thickBot="1" x14ac:dyDescent="0.25">
      <c r="A64" s="166" t="s">
        <v>62</v>
      </c>
      <c r="B64" s="168" t="s">
        <v>516</v>
      </c>
      <c r="C64" s="169"/>
      <c r="D64" s="169">
        <f>'6.melléklet.Kiadások.Önk.'!AC68</f>
        <v>0</v>
      </c>
    </row>
    <row r="65" spans="1:5" ht="13.5" thickBot="1" x14ac:dyDescent="0.25">
      <c r="A65" s="166" t="s">
        <v>36</v>
      </c>
      <c r="B65" s="168" t="s">
        <v>50</v>
      </c>
      <c r="C65" s="169">
        <v>2400000</v>
      </c>
      <c r="D65" s="169"/>
    </row>
    <row r="66" spans="1:5" ht="13.5" thickBot="1" x14ac:dyDescent="0.25">
      <c r="A66" s="166" t="s">
        <v>38</v>
      </c>
      <c r="B66" s="171" t="s">
        <v>256</v>
      </c>
      <c r="C66" s="170">
        <f>C49+C58</f>
        <v>3199198000</v>
      </c>
      <c r="D66" s="170">
        <f>D49+D58</f>
        <v>0</v>
      </c>
    </row>
    <row r="67" spans="1:5" ht="13.5" thickBot="1" x14ac:dyDescent="0.25">
      <c r="A67" s="166" t="s">
        <v>144</v>
      </c>
      <c r="B67" s="171" t="s">
        <v>255</v>
      </c>
      <c r="C67" s="170">
        <f>C68</f>
        <v>25341976</v>
      </c>
      <c r="D67" s="170">
        <f>D68</f>
        <v>0</v>
      </c>
    </row>
    <row r="68" spans="1:5" ht="13.5" thickBot="1" x14ac:dyDescent="0.25">
      <c r="A68" s="166" t="s">
        <v>145</v>
      </c>
      <c r="B68" s="168" t="s">
        <v>254</v>
      </c>
      <c r="C68" s="169">
        <f>'6.melléklet.Kiadások.Önk.'!Z68</f>
        <v>25341976</v>
      </c>
      <c r="D68" s="169">
        <f>'6.melléklet.Kiadások.Önk.'!AA68</f>
        <v>0</v>
      </c>
    </row>
    <row r="69" spans="1:5" ht="13.5" thickBot="1" x14ac:dyDescent="0.25">
      <c r="A69" s="166" t="s">
        <v>146</v>
      </c>
      <c r="B69" s="171" t="s">
        <v>52</v>
      </c>
      <c r="C69" s="170"/>
      <c r="D69" s="169"/>
    </row>
    <row r="70" spans="1:5" ht="13.5" thickBot="1" x14ac:dyDescent="0.25">
      <c r="A70" s="166" t="s">
        <v>147</v>
      </c>
      <c r="B70" s="171" t="s">
        <v>53</v>
      </c>
      <c r="C70" s="170"/>
      <c r="D70" s="169"/>
    </row>
    <row r="71" spans="1:5" ht="13.5" thickBot="1" x14ac:dyDescent="0.25">
      <c r="A71" s="166" t="s">
        <v>148</v>
      </c>
      <c r="B71" s="171" t="s">
        <v>54</v>
      </c>
      <c r="C71" s="170"/>
      <c r="D71" s="169"/>
    </row>
    <row r="72" spans="1:5" ht="13.5" thickBot="1" x14ac:dyDescent="0.25">
      <c r="A72" s="166" t="s">
        <v>149</v>
      </c>
      <c r="B72" s="167" t="s">
        <v>517</v>
      </c>
      <c r="C72" s="151">
        <f>C67+C69+C70+C71</f>
        <v>25341976</v>
      </c>
      <c r="D72" s="151">
        <f>D67+D69+D70+D71</f>
        <v>0</v>
      </c>
    </row>
    <row r="73" spans="1:5" ht="13.5" thickBot="1" x14ac:dyDescent="0.25">
      <c r="A73" s="166" t="s">
        <v>150</v>
      </c>
      <c r="B73" s="165" t="s">
        <v>518</v>
      </c>
      <c r="C73" s="164">
        <f>C66+C72+C55</f>
        <v>3388608188</v>
      </c>
      <c r="D73" s="164">
        <f>D66+D72</f>
        <v>0</v>
      </c>
      <c r="E73" s="148"/>
    </row>
    <row r="74" spans="1:5" x14ac:dyDescent="0.2">
      <c r="A74" s="163"/>
      <c r="B74" s="157"/>
      <c r="C74" s="158"/>
      <c r="D74" s="158"/>
    </row>
    <row r="75" spans="1:5" x14ac:dyDescent="0.2">
      <c r="A75" s="612" t="s">
        <v>447</v>
      </c>
      <c r="B75" s="612"/>
      <c r="C75" s="612"/>
      <c r="D75" s="162"/>
    </row>
    <row r="76" spans="1:5" ht="13.5" thickBot="1" x14ac:dyDescent="0.25">
      <c r="A76" s="161"/>
      <c r="B76" s="160"/>
      <c r="C76" s="159"/>
      <c r="D76" s="158"/>
    </row>
    <row r="77" spans="1:5" ht="42" customHeight="1" x14ac:dyDescent="0.2">
      <c r="A77" s="156" t="s">
        <v>1</v>
      </c>
      <c r="B77" s="155" t="s">
        <v>508</v>
      </c>
      <c r="C77" s="154">
        <f ca="1">C34-C66</f>
        <v>-76082302</v>
      </c>
      <c r="D77" s="154">
        <f ca="1">D34-D66</f>
        <v>0</v>
      </c>
    </row>
    <row r="78" spans="1:5" ht="45.75" customHeight="1" x14ac:dyDescent="0.2">
      <c r="A78" s="153" t="s">
        <v>3</v>
      </c>
      <c r="B78" s="152" t="s">
        <v>509</v>
      </c>
      <c r="C78" s="151">
        <f ca="1">C42-C72</f>
        <v>240150514</v>
      </c>
      <c r="D78" s="151">
        <f ca="1">D42-D72</f>
        <v>0</v>
      </c>
    </row>
    <row r="79" spans="1:5" x14ac:dyDescent="0.2">
      <c r="A79" s="150" t="s">
        <v>4</v>
      </c>
      <c r="B79" s="149" t="s">
        <v>253</v>
      </c>
      <c r="C79" s="149"/>
      <c r="D79" s="149"/>
    </row>
  </sheetData>
  <mergeCells count="5">
    <mergeCell ref="A46:C46"/>
    <mergeCell ref="A75:C75"/>
    <mergeCell ref="A4:D4"/>
    <mergeCell ref="B2:D2"/>
    <mergeCell ref="B1:D1"/>
  </mergeCells>
  <pageMargins left="0.7" right="0.7" top="0.75" bottom="0.75" header="0.3" footer="0.3"/>
  <pageSetup paperSize="9" scale="7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20"/>
  <sheetViews>
    <sheetView workbookViewId="0">
      <selection activeCell="A3" sqref="A3"/>
    </sheetView>
  </sheetViews>
  <sheetFormatPr defaultColWidth="9.140625" defaultRowHeight="12.75" x14ac:dyDescent="0.2"/>
  <cols>
    <col min="1" max="1" width="4.7109375" style="227" customWidth="1"/>
    <col min="2" max="2" width="27" style="430" customWidth="1"/>
    <col min="3" max="3" width="11.5703125" style="227" customWidth="1"/>
    <col min="4" max="4" width="13" style="227" customWidth="1"/>
    <col min="5" max="5" width="12.85546875" style="227" customWidth="1"/>
    <col min="6" max="6" width="14.7109375" style="227" customWidth="1"/>
    <col min="7" max="7" width="15.28515625" style="227" customWidth="1"/>
    <col min="8" max="8" width="13" style="227" customWidth="1"/>
    <col min="9" max="9" width="14.85546875" style="227" customWidth="1"/>
    <col min="10" max="10" width="10.140625" style="227" customWidth="1"/>
    <col min="11" max="16384" width="9.140625" style="227"/>
  </cols>
  <sheetData>
    <row r="1" spans="1:19" s="195" customFormat="1" x14ac:dyDescent="0.2">
      <c r="A1" s="672"/>
      <c r="B1" s="673"/>
      <c r="C1" s="673"/>
      <c r="D1" s="673"/>
      <c r="E1" s="673"/>
      <c r="F1" s="673"/>
      <c r="G1" s="673"/>
      <c r="H1" s="673"/>
      <c r="I1" s="673"/>
      <c r="J1" s="673"/>
      <c r="K1" s="194"/>
      <c r="L1" s="194"/>
      <c r="M1" s="194"/>
      <c r="N1" s="194"/>
      <c r="O1" s="194"/>
      <c r="P1" s="194"/>
      <c r="Q1" s="194"/>
      <c r="R1" s="194"/>
      <c r="S1" s="194"/>
    </row>
    <row r="2" spans="1:19" s="195" customFormat="1" ht="12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19" s="195" customFormat="1" x14ac:dyDescent="0.2">
      <c r="A3" s="609" t="s">
        <v>544</v>
      </c>
      <c r="B3" s="610"/>
      <c r="C3" s="610"/>
      <c r="D3" s="610"/>
      <c r="E3" s="610"/>
      <c r="F3" s="610"/>
      <c r="G3" s="610"/>
      <c r="H3" s="610"/>
      <c r="I3" s="610"/>
      <c r="J3" s="610"/>
      <c r="K3" s="194"/>
      <c r="L3" s="194"/>
      <c r="M3" s="194"/>
      <c r="N3" s="194"/>
      <c r="O3" s="194"/>
      <c r="P3" s="194"/>
      <c r="Q3" s="194"/>
      <c r="R3" s="194"/>
      <c r="S3" s="194"/>
    </row>
    <row r="4" spans="1:19" s="195" customFormat="1" ht="12" x14ac:dyDescent="0.2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197"/>
      <c r="M4" s="197"/>
      <c r="N4" s="197"/>
      <c r="O4" s="197"/>
      <c r="P4" s="197"/>
      <c r="Q4" s="197"/>
      <c r="R4" s="197"/>
      <c r="S4" s="197"/>
    </row>
    <row r="5" spans="1:19" s="195" customFormat="1" ht="33" customHeight="1" x14ac:dyDescent="0.25">
      <c r="A5" s="674" t="s">
        <v>429</v>
      </c>
      <c r="B5" s="675"/>
      <c r="C5" s="675"/>
      <c r="D5" s="675"/>
      <c r="E5" s="675"/>
      <c r="F5" s="675"/>
      <c r="G5" s="675"/>
      <c r="H5" s="675"/>
      <c r="I5" s="675"/>
      <c r="J5" s="675"/>
      <c r="K5" s="203"/>
      <c r="L5" s="203"/>
      <c r="M5" s="203"/>
      <c r="N5" s="203"/>
      <c r="O5" s="203"/>
      <c r="P5" s="203"/>
      <c r="Q5" s="203"/>
      <c r="R5" s="203"/>
      <c r="S5" s="203"/>
    </row>
    <row r="6" spans="1:19" s="195" customFormat="1" ht="12" x14ac:dyDescent="0.2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197"/>
      <c r="M6" s="197"/>
      <c r="N6" s="197"/>
      <c r="O6" s="197"/>
      <c r="P6" s="197"/>
      <c r="Q6" s="197"/>
      <c r="R6" s="197"/>
      <c r="S6" s="197"/>
    </row>
    <row r="7" spans="1:19" s="195" customFormat="1" ht="13.5" thickBot="1" x14ac:dyDescent="0.25">
      <c r="A7" s="667" t="s">
        <v>428</v>
      </c>
      <c r="B7" s="667"/>
      <c r="C7" s="667"/>
      <c r="D7" s="667"/>
      <c r="E7" s="667"/>
      <c r="F7" s="667"/>
      <c r="G7" s="667"/>
      <c r="H7" s="667"/>
      <c r="I7" s="667"/>
      <c r="J7" s="194"/>
      <c r="K7" s="194"/>
      <c r="L7" s="194"/>
      <c r="M7" s="194"/>
      <c r="N7" s="194"/>
      <c r="O7" s="194"/>
      <c r="P7" s="194"/>
      <c r="Q7" s="194"/>
      <c r="R7" s="194"/>
      <c r="S7" s="194"/>
    </row>
    <row r="8" spans="1:19" x14ac:dyDescent="0.2">
      <c r="A8" s="668" t="s">
        <v>308</v>
      </c>
      <c r="B8" s="670" t="s">
        <v>427</v>
      </c>
      <c r="C8" s="670"/>
      <c r="D8" s="670"/>
      <c r="E8" s="670"/>
      <c r="F8" s="670"/>
      <c r="G8" s="670"/>
      <c r="H8" s="670"/>
      <c r="I8" s="671"/>
    </row>
    <row r="9" spans="1:19" ht="57.75" customHeight="1" x14ac:dyDescent="0.2">
      <c r="A9" s="669"/>
      <c r="B9" s="435" t="s">
        <v>426</v>
      </c>
      <c r="C9" s="434" t="s">
        <v>425</v>
      </c>
      <c r="D9" s="434" t="s">
        <v>575</v>
      </c>
      <c r="E9" s="434" t="s">
        <v>576</v>
      </c>
      <c r="F9" s="434" t="s">
        <v>577</v>
      </c>
      <c r="G9" s="434" t="s">
        <v>424</v>
      </c>
      <c r="H9" s="434" t="s">
        <v>129</v>
      </c>
      <c r="I9" s="433" t="s">
        <v>90</v>
      </c>
    </row>
    <row r="10" spans="1:19" ht="31.35" customHeight="1" x14ac:dyDescent="0.2">
      <c r="A10" s="432">
        <v>1</v>
      </c>
      <c r="B10" s="282" t="s">
        <v>423</v>
      </c>
      <c r="C10" s="213">
        <v>0</v>
      </c>
      <c r="D10" s="213"/>
      <c r="E10" s="213">
        <v>3</v>
      </c>
      <c r="F10" s="213">
        <v>3</v>
      </c>
      <c r="G10" s="213">
        <v>62</v>
      </c>
      <c r="H10" s="213">
        <v>1</v>
      </c>
      <c r="I10" s="217">
        <f>SUM(C10:H10)</f>
        <v>69</v>
      </c>
    </row>
    <row r="11" spans="1:19" ht="31.35" customHeight="1" x14ac:dyDescent="0.2">
      <c r="A11" s="432">
        <v>2</v>
      </c>
      <c r="B11" s="282" t="s">
        <v>280</v>
      </c>
      <c r="C11" s="213">
        <v>18</v>
      </c>
      <c r="D11" s="213"/>
      <c r="E11" s="213"/>
      <c r="F11" s="213"/>
      <c r="G11" s="213"/>
      <c r="H11" s="213"/>
      <c r="I11" s="217">
        <f>SUM(C11:H11)</f>
        <v>18</v>
      </c>
    </row>
    <row r="12" spans="1:19" ht="31.35" customHeight="1" x14ac:dyDescent="0.2">
      <c r="A12" s="432">
        <v>3</v>
      </c>
      <c r="B12" s="282" t="s">
        <v>281</v>
      </c>
      <c r="C12" s="213"/>
      <c r="D12" s="213">
        <v>28</v>
      </c>
      <c r="E12" s="213"/>
      <c r="F12" s="213"/>
      <c r="G12" s="213"/>
      <c r="H12" s="213"/>
      <c r="I12" s="217">
        <f>SUM(C12:H12)</f>
        <v>28</v>
      </c>
    </row>
    <row r="13" spans="1:19" ht="31.35" customHeight="1" x14ac:dyDescent="0.2">
      <c r="A13" s="432">
        <v>4</v>
      </c>
      <c r="B13" s="282" t="s">
        <v>282</v>
      </c>
      <c r="C13" s="213"/>
      <c r="D13" s="213">
        <v>36</v>
      </c>
      <c r="E13" s="213"/>
      <c r="F13" s="213"/>
      <c r="G13" s="213">
        <v>1</v>
      </c>
      <c r="H13" s="213"/>
      <c r="I13" s="217">
        <f>SUM(C13:H13)</f>
        <v>37</v>
      </c>
    </row>
    <row r="14" spans="1:19" ht="13.5" thickBot="1" x14ac:dyDescent="0.25">
      <c r="A14" s="285">
        <v>5</v>
      </c>
      <c r="B14" s="431" t="s">
        <v>422</v>
      </c>
      <c r="C14" s="220">
        <f t="shared" ref="C14:I14" si="0">C10+C11+C12+C13</f>
        <v>18</v>
      </c>
      <c r="D14" s="220">
        <f t="shared" si="0"/>
        <v>64</v>
      </c>
      <c r="E14" s="220">
        <f t="shared" si="0"/>
        <v>3</v>
      </c>
      <c r="F14" s="220">
        <f t="shared" si="0"/>
        <v>3</v>
      </c>
      <c r="G14" s="220">
        <f t="shared" si="0"/>
        <v>63</v>
      </c>
      <c r="H14" s="220">
        <f t="shared" si="0"/>
        <v>1</v>
      </c>
      <c r="I14" s="221">
        <f t="shared" si="0"/>
        <v>152</v>
      </c>
    </row>
    <row r="16" spans="1:19" ht="25.5" x14ac:dyDescent="0.2">
      <c r="B16" s="282" t="s">
        <v>421</v>
      </c>
      <c r="C16" s="661"/>
      <c r="D16" s="662"/>
      <c r="E16" s="662"/>
      <c r="F16" s="662"/>
      <c r="G16" s="662"/>
      <c r="H16" s="663"/>
      <c r="I16" s="213">
        <v>7</v>
      </c>
    </row>
    <row r="17" spans="2:9" x14ac:dyDescent="0.2">
      <c r="B17" s="282" t="s">
        <v>420</v>
      </c>
      <c r="C17" s="664"/>
      <c r="D17" s="665"/>
      <c r="E17" s="665"/>
      <c r="F17" s="665"/>
      <c r="G17" s="665"/>
      <c r="H17" s="666"/>
      <c r="I17" s="213">
        <v>4</v>
      </c>
    </row>
    <row r="20" spans="2:9" x14ac:dyDescent="0.2">
      <c r="E20" s="212"/>
    </row>
  </sheetData>
  <mergeCells count="6">
    <mergeCell ref="C16:H17"/>
    <mergeCell ref="A7:I7"/>
    <mergeCell ref="A8:A9"/>
    <mergeCell ref="B8:I8"/>
    <mergeCell ref="A1:J1"/>
    <mergeCell ref="A5:J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20"/>
  <sheetViews>
    <sheetView zoomScale="112" zoomScaleNormal="112" workbookViewId="0">
      <selection activeCell="B20" sqref="B20"/>
    </sheetView>
  </sheetViews>
  <sheetFormatPr defaultColWidth="9.140625" defaultRowHeight="12.75" x14ac:dyDescent="0.2"/>
  <cols>
    <col min="1" max="1" width="4.85546875" style="209" customWidth="1"/>
    <col min="2" max="2" width="47.7109375" style="258" customWidth="1"/>
    <col min="3" max="3" width="13.42578125" style="208" customWidth="1"/>
    <col min="4" max="4" width="11" style="208" customWidth="1"/>
    <col min="5" max="5" width="11.7109375" style="208" customWidth="1"/>
    <col min="6" max="6" width="9.140625" style="209"/>
    <col min="7" max="7" width="19.5703125" style="209" customWidth="1"/>
    <col min="8" max="16384" width="9.140625" style="209"/>
  </cols>
  <sheetData>
    <row r="1" spans="1:18" s="195" customFormat="1" ht="27.75" customHeight="1" x14ac:dyDescent="0.2">
      <c r="A1" s="672"/>
      <c r="B1" s="673"/>
      <c r="C1" s="673"/>
      <c r="D1" s="673"/>
      <c r="E1" s="193"/>
      <c r="F1" s="193"/>
      <c r="G1" s="193"/>
      <c r="H1" s="193"/>
      <c r="I1" s="193"/>
      <c r="J1" s="194"/>
      <c r="K1" s="194"/>
      <c r="L1" s="194"/>
      <c r="M1" s="194"/>
      <c r="N1" s="194"/>
      <c r="O1" s="194"/>
      <c r="P1" s="194"/>
      <c r="Q1" s="194"/>
      <c r="R1" s="194"/>
    </row>
    <row r="2" spans="1:18" s="195" customFormat="1" ht="12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18" s="195" customFormat="1" ht="28.5" customHeight="1" x14ac:dyDescent="0.2">
      <c r="A3" s="676" t="s">
        <v>545</v>
      </c>
      <c r="B3" s="677"/>
      <c r="C3" s="677"/>
      <c r="D3" s="677"/>
      <c r="E3" s="198"/>
      <c r="F3" s="198"/>
      <c r="G3" s="198"/>
      <c r="H3" s="198"/>
      <c r="I3" s="198"/>
      <c r="J3" s="194"/>
      <c r="K3" s="194"/>
      <c r="L3" s="194"/>
      <c r="M3" s="194"/>
      <c r="N3" s="194"/>
      <c r="O3" s="194"/>
      <c r="P3" s="194"/>
      <c r="Q3" s="194"/>
      <c r="R3" s="194"/>
    </row>
    <row r="4" spans="1:18" s="195" customFormat="1" ht="12" x14ac:dyDescent="0.2">
      <c r="A4" s="199"/>
      <c r="B4" s="200"/>
      <c r="C4" s="200"/>
      <c r="D4" s="200"/>
      <c r="E4" s="200"/>
      <c r="F4" s="200"/>
      <c r="G4" s="200"/>
      <c r="H4" s="200"/>
      <c r="I4" s="200"/>
      <c r="J4" s="201"/>
      <c r="K4" s="197"/>
      <c r="L4" s="197"/>
      <c r="M4" s="197"/>
      <c r="N4" s="197"/>
      <c r="O4" s="197"/>
      <c r="P4" s="197"/>
      <c r="Q4" s="197"/>
      <c r="R4" s="197"/>
    </row>
    <row r="5" spans="1:18" s="195" customFormat="1" ht="33" customHeight="1" x14ac:dyDescent="0.25">
      <c r="A5" s="674" t="s">
        <v>273</v>
      </c>
      <c r="B5" s="675"/>
      <c r="C5" s="675"/>
      <c r="D5" s="675"/>
      <c r="E5" s="202"/>
      <c r="F5" s="202"/>
      <c r="G5" s="202"/>
      <c r="H5" s="202"/>
      <c r="I5" s="202"/>
      <c r="J5" s="203"/>
      <c r="K5" s="203"/>
      <c r="L5" s="203"/>
      <c r="M5" s="203"/>
      <c r="N5" s="203"/>
      <c r="O5" s="203"/>
      <c r="P5" s="203"/>
      <c r="Q5" s="203"/>
      <c r="R5" s="203"/>
    </row>
    <row r="6" spans="1:18" s="195" customFormat="1" ht="12" x14ac:dyDescent="0.2">
      <c r="A6" s="199"/>
      <c r="B6" s="200"/>
      <c r="C6" s="200"/>
      <c r="D6" s="200"/>
      <c r="E6" s="200"/>
      <c r="F6" s="200"/>
      <c r="G6" s="200"/>
      <c r="H6" s="200"/>
      <c r="I6" s="200"/>
      <c r="J6" s="201"/>
      <c r="K6" s="197"/>
      <c r="L6" s="197"/>
      <c r="M6" s="197"/>
      <c r="N6" s="197"/>
      <c r="O6" s="197"/>
      <c r="P6" s="197"/>
      <c r="Q6" s="197"/>
      <c r="R6" s="197"/>
    </row>
    <row r="7" spans="1:18" s="195" customFormat="1" ht="13.5" thickBot="1" x14ac:dyDescent="0.25">
      <c r="A7" s="204"/>
      <c r="B7" s="204"/>
      <c r="C7" s="667" t="s">
        <v>431</v>
      </c>
      <c r="D7" s="667"/>
      <c r="E7" s="204"/>
      <c r="F7" s="204"/>
      <c r="G7" s="204"/>
      <c r="H7" s="204"/>
      <c r="I7" s="194"/>
      <c r="J7" s="194"/>
      <c r="K7" s="194"/>
      <c r="L7" s="194"/>
      <c r="M7" s="194"/>
      <c r="N7" s="194"/>
      <c r="O7" s="194"/>
      <c r="P7" s="194"/>
      <c r="Q7" s="194"/>
      <c r="R7" s="194"/>
    </row>
    <row r="8" spans="1:18" ht="26.25" customHeight="1" x14ac:dyDescent="0.2">
      <c r="A8" s="205" t="s">
        <v>72</v>
      </c>
      <c r="B8" s="449" t="s">
        <v>274</v>
      </c>
      <c r="C8" s="206" t="s">
        <v>275</v>
      </c>
      <c r="D8" s="207" t="s">
        <v>276</v>
      </c>
    </row>
    <row r="9" spans="1:18" ht="27" customHeight="1" x14ac:dyDescent="0.2">
      <c r="A9" s="445" t="s">
        <v>194</v>
      </c>
      <c r="B9" s="574" t="s">
        <v>58</v>
      </c>
      <c r="C9" s="575" t="s">
        <v>66</v>
      </c>
      <c r="D9" s="590" t="s">
        <v>59</v>
      </c>
    </row>
    <row r="10" spans="1:18" ht="27" customHeight="1" x14ac:dyDescent="0.2">
      <c r="A10" s="568" t="s">
        <v>1</v>
      </c>
      <c r="B10" s="576" t="s">
        <v>567</v>
      </c>
      <c r="C10" s="577">
        <v>116086518</v>
      </c>
      <c r="D10" s="569"/>
      <c r="E10" s="224"/>
    </row>
    <row r="11" spans="1:18" ht="25.5" x14ac:dyDescent="0.2">
      <c r="A11" s="568" t="s">
        <v>3</v>
      </c>
      <c r="B11" s="214" t="s">
        <v>568</v>
      </c>
      <c r="C11" s="451">
        <v>11858730</v>
      </c>
      <c r="D11" s="557"/>
      <c r="F11" s="211"/>
      <c r="G11" s="212"/>
    </row>
    <row r="12" spans="1:18" x14ac:dyDescent="0.2">
      <c r="A12" s="568" t="s">
        <v>4</v>
      </c>
      <c r="B12" s="214" t="s">
        <v>494</v>
      </c>
      <c r="C12" s="451">
        <v>250000</v>
      </c>
      <c r="D12" s="571"/>
      <c r="F12" s="211"/>
      <c r="G12" s="212"/>
    </row>
    <row r="13" spans="1:18" x14ac:dyDescent="0.2">
      <c r="A13" s="568" t="s">
        <v>6</v>
      </c>
      <c r="B13" s="214" t="s">
        <v>432</v>
      </c>
      <c r="C13" s="451">
        <v>4355939</v>
      </c>
      <c r="D13" s="571"/>
      <c r="F13" s="211"/>
      <c r="G13" s="212"/>
    </row>
    <row r="14" spans="1:18" x14ac:dyDescent="0.2">
      <c r="A14" s="568" t="s">
        <v>8</v>
      </c>
      <c r="B14" s="447" t="s">
        <v>69</v>
      </c>
      <c r="C14" s="452">
        <f>SUM(C10:C13)</f>
        <v>132551187</v>
      </c>
      <c r="D14" s="572">
        <f>SUM(D11:D13)</f>
        <v>0</v>
      </c>
      <c r="F14" s="211"/>
      <c r="G14" s="212"/>
    </row>
    <row r="15" spans="1:18" x14ac:dyDescent="0.2">
      <c r="A15" s="568" t="s">
        <v>19</v>
      </c>
      <c r="B15" s="210"/>
      <c r="C15" s="437"/>
      <c r="D15" s="573"/>
      <c r="F15" s="211"/>
      <c r="G15" s="212"/>
    </row>
    <row r="16" spans="1:18" ht="14.25" x14ac:dyDescent="0.2">
      <c r="A16" s="568" t="s">
        <v>21</v>
      </c>
      <c r="B16" s="448" t="s">
        <v>434</v>
      </c>
      <c r="C16" s="437"/>
      <c r="D16" s="573"/>
      <c r="F16" s="211"/>
      <c r="G16" s="212"/>
    </row>
    <row r="17" spans="1:7" x14ac:dyDescent="0.2">
      <c r="A17" s="568" t="s">
        <v>22</v>
      </c>
      <c r="B17" s="210" t="s">
        <v>492</v>
      </c>
      <c r="C17" s="450">
        <v>11773671</v>
      </c>
      <c r="D17" s="570"/>
      <c r="F17" s="211"/>
      <c r="G17" s="212"/>
    </row>
    <row r="18" spans="1:7" x14ac:dyDescent="0.2">
      <c r="A18" s="568" t="s">
        <v>24</v>
      </c>
      <c r="B18" s="210" t="s">
        <v>570</v>
      </c>
      <c r="C18" s="450">
        <v>1935000000</v>
      </c>
      <c r="D18" s="570"/>
      <c r="F18" s="211"/>
      <c r="G18" s="212"/>
    </row>
    <row r="19" spans="1:7" x14ac:dyDescent="0.2">
      <c r="A19" s="568" t="s">
        <v>25</v>
      </c>
      <c r="B19" s="210" t="s">
        <v>569</v>
      </c>
      <c r="C19" s="450">
        <v>10653836</v>
      </c>
      <c r="D19" s="570"/>
      <c r="E19" s="224"/>
      <c r="F19" s="211"/>
      <c r="G19" s="212"/>
    </row>
    <row r="20" spans="1:7" x14ac:dyDescent="0.2">
      <c r="A20" s="568" t="s">
        <v>26</v>
      </c>
      <c r="B20" s="210" t="s">
        <v>493</v>
      </c>
      <c r="C20" s="450">
        <v>10000000</v>
      </c>
      <c r="D20" s="570"/>
      <c r="F20" s="211"/>
      <c r="G20" s="212"/>
    </row>
    <row r="21" spans="1:7" x14ac:dyDescent="0.2">
      <c r="A21" s="568" t="s">
        <v>28</v>
      </c>
      <c r="B21" s="447" t="s">
        <v>69</v>
      </c>
      <c r="C21" s="452">
        <f>SUM(C17:C20)</f>
        <v>1967427507</v>
      </c>
      <c r="D21" s="572">
        <f>SUM(D17:D20)</f>
        <v>0</v>
      </c>
      <c r="E21" s="224"/>
      <c r="F21" s="211"/>
      <c r="G21" s="212"/>
    </row>
    <row r="22" spans="1:7" x14ac:dyDescent="0.2">
      <c r="A22" s="568" t="s">
        <v>29</v>
      </c>
      <c r="B22" s="210"/>
      <c r="C22" s="450"/>
      <c r="D22" s="570"/>
      <c r="F22" s="211"/>
      <c r="G22" s="212"/>
    </row>
    <row r="23" spans="1:7" x14ac:dyDescent="0.2">
      <c r="A23" s="568" t="s">
        <v>32</v>
      </c>
      <c r="B23" s="210"/>
      <c r="C23" s="450"/>
      <c r="D23" s="570"/>
      <c r="F23" s="211"/>
      <c r="G23" s="212"/>
    </row>
    <row r="24" spans="1:7" ht="13.5" thickBot="1" x14ac:dyDescent="0.25">
      <c r="A24" s="568" t="s">
        <v>34</v>
      </c>
      <c r="B24" s="446" t="s">
        <v>435</v>
      </c>
      <c r="C24" s="453">
        <f>C14+C21</f>
        <v>2099978694</v>
      </c>
      <c r="D24" s="537">
        <f>D14+D21</f>
        <v>0</v>
      </c>
      <c r="E24" s="218"/>
      <c r="F24" s="219"/>
      <c r="G24" s="212"/>
    </row>
    <row r="25" spans="1:7" x14ac:dyDescent="0.2">
      <c r="A25" s="222"/>
      <c r="B25" s="223"/>
      <c r="C25" s="224"/>
    </row>
    <row r="26" spans="1:7" x14ac:dyDescent="0.2">
      <c r="A26" s="225"/>
      <c r="B26" s="226"/>
      <c r="C26" s="227"/>
      <c r="D26" s="227"/>
      <c r="E26" s="218"/>
    </row>
    <row r="27" spans="1:7" x14ac:dyDescent="0.2">
      <c r="A27" s="225"/>
      <c r="B27" s="226"/>
      <c r="C27" s="227"/>
      <c r="D27" s="227"/>
      <c r="E27" s="218"/>
    </row>
    <row r="28" spans="1:7" x14ac:dyDescent="0.2">
      <c r="A28" s="225"/>
      <c r="B28" s="226"/>
      <c r="C28" s="227"/>
      <c r="D28" s="227"/>
      <c r="E28" s="218"/>
    </row>
    <row r="29" spans="1:7" x14ac:dyDescent="0.2">
      <c r="A29" s="225"/>
      <c r="B29" s="226"/>
      <c r="C29" s="227"/>
      <c r="D29" s="227"/>
      <c r="E29" s="218"/>
    </row>
    <row r="30" spans="1:7" ht="18" customHeight="1" x14ac:dyDescent="0.2">
      <c r="A30" s="225"/>
      <c r="B30" s="228"/>
      <c r="C30" s="229"/>
      <c r="D30" s="227"/>
      <c r="E30" s="218"/>
    </row>
    <row r="31" spans="1:7" ht="18" customHeight="1" x14ac:dyDescent="0.2">
      <c r="A31" s="225"/>
      <c r="B31" s="226"/>
      <c r="C31" s="227"/>
      <c r="D31" s="227"/>
      <c r="E31" s="218"/>
    </row>
    <row r="32" spans="1:7" x14ac:dyDescent="0.2">
      <c r="A32" s="225"/>
      <c r="B32" s="230"/>
      <c r="C32" s="229"/>
      <c r="D32" s="227"/>
      <c r="E32" s="218"/>
    </row>
    <row r="33" spans="1:5" x14ac:dyDescent="0.2">
      <c r="A33" s="225"/>
      <c r="B33" s="230"/>
      <c r="C33" s="229"/>
      <c r="D33" s="227"/>
      <c r="E33" s="218"/>
    </row>
    <row r="34" spans="1:5" x14ac:dyDescent="0.2">
      <c r="A34" s="222"/>
      <c r="B34" s="223"/>
      <c r="C34" s="231"/>
      <c r="D34" s="231"/>
      <c r="E34" s="231"/>
    </row>
    <row r="35" spans="1:5" x14ac:dyDescent="0.2">
      <c r="A35" s="222"/>
      <c r="B35" s="232"/>
      <c r="C35" s="231"/>
      <c r="D35" s="233"/>
      <c r="E35" s="234"/>
    </row>
    <row r="36" spans="1:5" x14ac:dyDescent="0.2">
      <c r="A36" s="225"/>
      <c r="B36" s="226"/>
      <c r="C36" s="235"/>
      <c r="D36" s="235"/>
      <c r="E36" s="218"/>
    </row>
    <row r="37" spans="1:5" x14ac:dyDescent="0.2">
      <c r="A37" s="222"/>
      <c r="B37" s="226"/>
      <c r="C37" s="235"/>
      <c r="D37" s="235"/>
      <c r="E37" s="235"/>
    </row>
    <row r="38" spans="1:5" x14ac:dyDescent="0.2">
      <c r="A38" s="225"/>
      <c r="B38" s="226"/>
      <c r="C38" s="235"/>
      <c r="D38" s="235"/>
      <c r="E38" s="235"/>
    </row>
    <row r="39" spans="1:5" x14ac:dyDescent="0.2">
      <c r="A39" s="225"/>
      <c r="B39" s="226"/>
      <c r="C39" s="235"/>
      <c r="D39" s="235"/>
      <c r="E39" s="235"/>
    </row>
    <row r="40" spans="1:5" x14ac:dyDescent="0.2">
      <c r="A40" s="225"/>
      <c r="B40" s="226"/>
      <c r="C40" s="235"/>
      <c r="D40" s="235"/>
      <c r="E40" s="235"/>
    </row>
    <row r="41" spans="1:5" x14ac:dyDescent="0.2">
      <c r="A41" s="222"/>
      <c r="B41" s="226"/>
      <c r="C41" s="235"/>
      <c r="D41" s="235"/>
      <c r="E41" s="235"/>
    </row>
    <row r="42" spans="1:5" x14ac:dyDescent="0.2">
      <c r="A42" s="225"/>
      <c r="B42" s="236"/>
      <c r="C42" s="233"/>
      <c r="D42" s="233"/>
      <c r="E42" s="234"/>
    </row>
    <row r="43" spans="1:5" x14ac:dyDescent="0.2">
      <c r="A43" s="225"/>
      <c r="B43" s="226"/>
      <c r="C43" s="235"/>
      <c r="D43" s="235"/>
      <c r="E43" s="218"/>
    </row>
    <row r="44" spans="1:5" x14ac:dyDescent="0.2">
      <c r="A44" s="225"/>
      <c r="B44" s="236"/>
      <c r="C44" s="229"/>
      <c r="D44" s="229"/>
      <c r="E44" s="218"/>
    </row>
    <row r="45" spans="1:5" x14ac:dyDescent="0.2">
      <c r="A45" s="225"/>
      <c r="B45" s="226"/>
      <c r="C45" s="227"/>
      <c r="D45" s="227"/>
      <c r="E45" s="218"/>
    </row>
    <row r="46" spans="1:5" x14ac:dyDescent="0.2">
      <c r="A46" s="225"/>
      <c r="B46" s="226"/>
      <c r="C46" s="227"/>
      <c r="D46" s="227"/>
      <c r="E46" s="218"/>
    </row>
    <row r="47" spans="1:5" x14ac:dyDescent="0.2">
      <c r="A47" s="225"/>
      <c r="B47" s="226"/>
      <c r="C47" s="227"/>
      <c r="D47" s="227"/>
      <c r="E47" s="234"/>
    </row>
    <row r="48" spans="1:5" x14ac:dyDescent="0.2">
      <c r="A48" s="225"/>
      <c r="B48" s="226"/>
      <c r="C48" s="227"/>
      <c r="D48" s="227"/>
      <c r="E48" s="218"/>
    </row>
    <row r="49" spans="1:5" x14ac:dyDescent="0.2">
      <c r="A49" s="225"/>
      <c r="B49" s="226"/>
      <c r="C49" s="227"/>
      <c r="D49" s="227"/>
      <c r="E49" s="218"/>
    </row>
    <row r="50" spans="1:5" x14ac:dyDescent="0.2">
      <c r="A50" s="225"/>
      <c r="B50" s="228"/>
      <c r="C50" s="229"/>
      <c r="D50" s="229"/>
      <c r="E50" s="218"/>
    </row>
    <row r="51" spans="1:5" x14ac:dyDescent="0.2">
      <c r="A51" s="222"/>
      <c r="B51" s="230"/>
      <c r="C51" s="237"/>
      <c r="E51" s="218"/>
    </row>
    <row r="52" spans="1:5" x14ac:dyDescent="0.2">
      <c r="A52" s="222"/>
      <c r="B52" s="238"/>
      <c r="C52" s="222"/>
      <c r="E52" s="218"/>
    </row>
    <row r="53" spans="1:5" x14ac:dyDescent="0.2">
      <c r="A53" s="222"/>
      <c r="B53" s="239"/>
      <c r="C53" s="222"/>
      <c r="E53" s="218"/>
    </row>
    <row r="54" spans="1:5" x14ac:dyDescent="0.2">
      <c r="B54" s="238"/>
      <c r="C54" s="240"/>
      <c r="D54" s="234"/>
      <c r="E54" s="218"/>
    </row>
    <row r="55" spans="1:5" x14ac:dyDescent="0.2">
      <c r="A55" s="241"/>
      <c r="B55" s="238"/>
      <c r="C55" s="240"/>
      <c r="D55" s="242"/>
      <c r="E55" s="218"/>
    </row>
    <row r="56" spans="1:5" x14ac:dyDescent="0.2">
      <c r="A56" s="241"/>
      <c r="B56" s="238"/>
      <c r="C56" s="240"/>
      <c r="D56" s="242"/>
      <c r="E56" s="218"/>
    </row>
    <row r="57" spans="1:5" x14ac:dyDescent="0.2">
      <c r="A57" s="241"/>
      <c r="B57" s="238"/>
      <c r="C57" s="240"/>
      <c r="D57" s="237"/>
      <c r="E57" s="218"/>
    </row>
    <row r="58" spans="1:5" x14ac:dyDescent="0.2">
      <c r="A58" s="241"/>
      <c r="B58" s="238"/>
      <c r="C58" s="242"/>
      <c r="D58" s="242"/>
      <c r="E58" s="234"/>
    </row>
    <row r="59" spans="1:5" x14ac:dyDescent="0.2">
      <c r="A59" s="241"/>
      <c r="B59" s="238"/>
      <c r="C59" s="237"/>
      <c r="D59" s="242"/>
      <c r="E59" s="234"/>
    </row>
    <row r="60" spans="1:5" x14ac:dyDescent="0.2">
      <c r="A60" s="241"/>
      <c r="B60" s="238"/>
      <c r="C60" s="237"/>
      <c r="D60" s="242"/>
      <c r="E60" s="234"/>
    </row>
    <row r="61" spans="1:5" x14ac:dyDescent="0.2">
      <c r="A61" s="241"/>
      <c r="B61" s="238"/>
      <c r="C61" s="237"/>
      <c r="D61" s="243"/>
      <c r="E61" s="244"/>
    </row>
    <row r="62" spans="1:5" x14ac:dyDescent="0.2">
      <c r="A62" s="208"/>
      <c r="B62" s="238"/>
      <c r="C62" s="242"/>
      <c r="D62" s="243"/>
      <c r="E62" s="244"/>
    </row>
    <row r="63" spans="1:5" x14ac:dyDescent="0.2">
      <c r="A63" s="241"/>
      <c r="B63" s="245"/>
      <c r="C63" s="246"/>
      <c r="D63" s="243"/>
      <c r="E63" s="244"/>
    </row>
    <row r="64" spans="1:5" x14ac:dyDescent="0.2">
      <c r="A64" s="241"/>
      <c r="B64" s="245"/>
      <c r="C64" s="247"/>
      <c r="D64" s="246"/>
      <c r="E64" s="248"/>
    </row>
    <row r="65" spans="1:5" x14ac:dyDescent="0.2">
      <c r="A65" s="249"/>
      <c r="B65" s="250"/>
      <c r="C65" s="247"/>
      <c r="D65" s="246"/>
      <c r="E65" s="248"/>
    </row>
    <row r="66" spans="1:5" x14ac:dyDescent="0.2">
      <c r="A66" s="251"/>
      <c r="B66" s="245"/>
      <c r="C66" s="246"/>
      <c r="D66" s="246"/>
      <c r="E66" s="248"/>
    </row>
    <row r="67" spans="1:5" x14ac:dyDescent="0.2">
      <c r="A67" s="252"/>
      <c r="B67" s="253"/>
      <c r="C67" s="254"/>
      <c r="D67" s="247"/>
      <c r="E67" s="248"/>
    </row>
    <row r="68" spans="1:5" x14ac:dyDescent="0.2">
      <c r="A68" s="252"/>
      <c r="B68" s="253"/>
      <c r="C68" s="255"/>
      <c r="D68" s="247"/>
      <c r="E68" s="248"/>
    </row>
    <row r="69" spans="1:5" x14ac:dyDescent="0.2">
      <c r="A69" s="225"/>
      <c r="B69" s="226"/>
      <c r="C69" s="246"/>
      <c r="D69" s="246"/>
      <c r="E69" s="244"/>
    </row>
    <row r="70" spans="1:5" x14ac:dyDescent="0.2">
      <c r="A70" s="225"/>
      <c r="B70" s="226"/>
      <c r="C70" s="246"/>
      <c r="D70" s="247"/>
      <c r="E70" s="248"/>
    </row>
    <row r="71" spans="1:5" x14ac:dyDescent="0.2">
      <c r="A71" s="225"/>
      <c r="B71" s="226"/>
      <c r="C71" s="246"/>
      <c r="D71" s="246"/>
      <c r="E71" s="256"/>
    </row>
    <row r="72" spans="1:5" x14ac:dyDescent="0.2">
      <c r="A72" s="225"/>
      <c r="B72" s="226"/>
      <c r="C72" s="246"/>
      <c r="D72" s="246"/>
      <c r="E72" s="248"/>
    </row>
    <row r="73" spans="1:5" x14ac:dyDescent="0.2">
      <c r="A73" s="225"/>
      <c r="B73" s="226"/>
      <c r="C73" s="246"/>
      <c r="D73" s="246"/>
      <c r="E73" s="248"/>
    </row>
    <row r="74" spans="1:5" x14ac:dyDescent="0.2">
      <c r="A74" s="225"/>
      <c r="B74" s="226"/>
      <c r="C74" s="246"/>
      <c r="D74" s="246"/>
      <c r="E74" s="257"/>
    </row>
    <row r="75" spans="1:5" x14ac:dyDescent="0.2">
      <c r="A75" s="225"/>
      <c r="B75" s="226"/>
      <c r="C75" s="246"/>
      <c r="D75" s="246"/>
      <c r="E75" s="246"/>
    </row>
    <row r="76" spans="1:5" x14ac:dyDescent="0.2">
      <c r="A76" s="225"/>
      <c r="B76" s="226"/>
      <c r="C76" s="246"/>
      <c r="D76" s="246"/>
      <c r="E76" s="246"/>
    </row>
    <row r="77" spans="1:5" x14ac:dyDescent="0.2">
      <c r="A77" s="225"/>
      <c r="B77" s="226"/>
      <c r="C77" s="246"/>
      <c r="D77" s="246"/>
      <c r="E77" s="246"/>
    </row>
    <row r="78" spans="1:5" x14ac:dyDescent="0.2">
      <c r="A78" s="225"/>
      <c r="B78" s="226"/>
      <c r="C78" s="246"/>
      <c r="D78" s="246"/>
      <c r="E78" s="246"/>
    </row>
    <row r="79" spans="1:5" x14ac:dyDescent="0.2">
      <c r="A79" s="225"/>
      <c r="B79" s="226"/>
      <c r="C79" s="246"/>
      <c r="D79" s="246"/>
      <c r="E79" s="246"/>
    </row>
    <row r="80" spans="1:5" x14ac:dyDescent="0.2">
      <c r="A80" s="225"/>
      <c r="B80" s="226"/>
      <c r="C80" s="246"/>
      <c r="D80" s="246"/>
      <c r="E80" s="246"/>
    </row>
    <row r="81" spans="1:5" x14ac:dyDescent="0.2">
      <c r="A81" s="225"/>
      <c r="B81" s="226"/>
      <c r="C81" s="246"/>
      <c r="D81" s="246"/>
      <c r="E81" s="246"/>
    </row>
    <row r="82" spans="1:5" x14ac:dyDescent="0.2">
      <c r="A82" s="225"/>
      <c r="B82" s="226"/>
      <c r="C82" s="246"/>
      <c r="D82" s="246"/>
      <c r="E82" s="246"/>
    </row>
    <row r="83" spans="1:5" x14ac:dyDescent="0.2">
      <c r="A83" s="225"/>
      <c r="B83" s="226"/>
      <c r="C83" s="246"/>
      <c r="D83" s="246"/>
      <c r="E83" s="246"/>
    </row>
    <row r="84" spans="1:5" x14ac:dyDescent="0.2">
      <c r="C84" s="259"/>
      <c r="D84" s="246"/>
      <c r="E84" s="259"/>
    </row>
    <row r="85" spans="1:5" x14ac:dyDescent="0.2">
      <c r="C85" s="209"/>
      <c r="D85" s="246"/>
      <c r="E85" s="259"/>
    </row>
    <row r="86" spans="1:5" x14ac:dyDescent="0.2">
      <c r="C86" s="209"/>
      <c r="D86" s="246"/>
      <c r="E86" s="259"/>
    </row>
    <row r="87" spans="1:5" x14ac:dyDescent="0.2">
      <c r="C87" s="209"/>
      <c r="D87" s="259"/>
      <c r="E87" s="259"/>
    </row>
    <row r="88" spans="1:5" x14ac:dyDescent="0.2">
      <c r="C88" s="209"/>
      <c r="D88" s="209"/>
      <c r="E88" s="259"/>
    </row>
    <row r="89" spans="1:5" x14ac:dyDescent="0.2">
      <c r="C89" s="209"/>
      <c r="D89" s="209"/>
      <c r="E89" s="209"/>
    </row>
    <row r="90" spans="1:5" x14ac:dyDescent="0.2">
      <c r="C90" s="209"/>
      <c r="D90" s="209"/>
      <c r="E90" s="209"/>
    </row>
    <row r="91" spans="1:5" x14ac:dyDescent="0.2">
      <c r="C91" s="209"/>
      <c r="D91" s="209"/>
      <c r="E91" s="209"/>
    </row>
    <row r="92" spans="1:5" x14ac:dyDescent="0.2">
      <c r="C92" s="209"/>
      <c r="D92" s="209"/>
      <c r="E92" s="209"/>
    </row>
    <row r="93" spans="1:5" x14ac:dyDescent="0.2">
      <c r="C93" s="209"/>
      <c r="D93" s="209"/>
      <c r="E93" s="209"/>
    </row>
    <row r="94" spans="1:5" x14ac:dyDescent="0.2">
      <c r="C94" s="209"/>
      <c r="D94" s="209"/>
      <c r="E94" s="209"/>
    </row>
    <row r="95" spans="1:5" x14ac:dyDescent="0.2">
      <c r="C95" s="209"/>
      <c r="D95" s="209"/>
      <c r="E95" s="209"/>
    </row>
    <row r="96" spans="1:5" x14ac:dyDescent="0.2">
      <c r="C96" s="209"/>
      <c r="D96" s="209"/>
      <c r="E96" s="209"/>
    </row>
    <row r="97" spans="3:5" x14ac:dyDescent="0.2">
      <c r="C97" s="209"/>
      <c r="D97" s="209"/>
      <c r="E97" s="209"/>
    </row>
    <row r="98" spans="3:5" x14ac:dyDescent="0.2">
      <c r="C98" s="209"/>
      <c r="D98" s="209"/>
      <c r="E98" s="209"/>
    </row>
    <row r="99" spans="3:5" x14ac:dyDescent="0.2">
      <c r="C99" s="209"/>
      <c r="D99" s="209"/>
      <c r="E99" s="209"/>
    </row>
    <row r="100" spans="3:5" x14ac:dyDescent="0.2">
      <c r="C100" s="209"/>
      <c r="D100" s="209"/>
      <c r="E100" s="209"/>
    </row>
    <row r="101" spans="3:5" x14ac:dyDescent="0.2">
      <c r="C101" s="209"/>
      <c r="D101" s="209"/>
      <c r="E101" s="209"/>
    </row>
    <row r="102" spans="3:5" x14ac:dyDescent="0.2">
      <c r="C102" s="209"/>
      <c r="D102" s="209"/>
      <c r="E102" s="209"/>
    </row>
    <row r="103" spans="3:5" x14ac:dyDescent="0.2">
      <c r="C103" s="209"/>
      <c r="D103" s="209"/>
      <c r="E103" s="209"/>
    </row>
    <row r="104" spans="3:5" x14ac:dyDescent="0.2">
      <c r="C104" s="209"/>
      <c r="D104" s="209"/>
      <c r="E104" s="209"/>
    </row>
    <row r="105" spans="3:5" x14ac:dyDescent="0.2">
      <c r="C105" s="209"/>
      <c r="D105" s="209"/>
      <c r="E105" s="209"/>
    </row>
    <row r="106" spans="3:5" x14ac:dyDescent="0.2">
      <c r="C106" s="209"/>
      <c r="D106" s="209"/>
      <c r="E106" s="209"/>
    </row>
    <row r="107" spans="3:5" x14ac:dyDescent="0.2">
      <c r="C107" s="209"/>
      <c r="D107" s="209"/>
      <c r="E107" s="209"/>
    </row>
    <row r="108" spans="3:5" x14ac:dyDescent="0.2">
      <c r="C108" s="209"/>
      <c r="D108" s="209"/>
      <c r="E108" s="209"/>
    </row>
    <row r="109" spans="3:5" x14ac:dyDescent="0.2">
      <c r="C109" s="209"/>
      <c r="D109" s="209"/>
      <c r="E109" s="209"/>
    </row>
    <row r="110" spans="3:5" x14ac:dyDescent="0.2">
      <c r="C110" s="209"/>
      <c r="D110" s="209"/>
      <c r="E110" s="209"/>
    </row>
    <row r="111" spans="3:5" x14ac:dyDescent="0.2">
      <c r="C111" s="209"/>
      <c r="D111" s="209"/>
      <c r="E111" s="209"/>
    </row>
    <row r="112" spans="3:5" x14ac:dyDescent="0.2">
      <c r="C112" s="209"/>
      <c r="D112" s="209"/>
      <c r="E112" s="209"/>
    </row>
    <row r="113" spans="3:5" x14ac:dyDescent="0.2">
      <c r="C113" s="209"/>
      <c r="D113" s="209"/>
      <c r="E113" s="209"/>
    </row>
    <row r="114" spans="3:5" x14ac:dyDescent="0.2">
      <c r="C114" s="209"/>
      <c r="D114" s="209"/>
      <c r="E114" s="209"/>
    </row>
    <row r="115" spans="3:5" x14ac:dyDescent="0.2">
      <c r="C115" s="209"/>
      <c r="D115" s="209"/>
      <c r="E115" s="209"/>
    </row>
    <row r="116" spans="3:5" x14ac:dyDescent="0.2">
      <c r="C116" s="209"/>
      <c r="D116" s="209"/>
      <c r="E116" s="209"/>
    </row>
    <row r="117" spans="3:5" x14ac:dyDescent="0.2">
      <c r="D117" s="209"/>
      <c r="E117" s="209"/>
    </row>
    <row r="118" spans="3:5" x14ac:dyDescent="0.2">
      <c r="D118" s="209"/>
      <c r="E118" s="209"/>
    </row>
    <row r="119" spans="3:5" x14ac:dyDescent="0.2">
      <c r="D119" s="209"/>
      <c r="E119" s="209"/>
    </row>
    <row r="120" spans="3:5" x14ac:dyDescent="0.2">
      <c r="E120" s="209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H1" sqref="H1"/>
    </sheetView>
  </sheetViews>
  <sheetFormatPr defaultColWidth="9.140625" defaultRowHeight="12.75" x14ac:dyDescent="0.2"/>
  <cols>
    <col min="1" max="1" width="7" style="274" customWidth="1"/>
    <col min="2" max="2" width="35.140625" style="209" customWidth="1"/>
    <col min="3" max="3" width="16.5703125" style="209" customWidth="1"/>
    <col min="4" max="4" width="13.42578125" style="209" customWidth="1"/>
    <col min="5" max="16384" width="9.140625" style="209"/>
  </cols>
  <sheetData>
    <row r="1" spans="1:18" s="195" customFormat="1" ht="27.75" customHeight="1" x14ac:dyDescent="0.2">
      <c r="A1" s="672"/>
      <c r="B1" s="673"/>
      <c r="C1" s="673"/>
      <c r="D1" s="673"/>
      <c r="E1" s="193"/>
      <c r="F1" s="193"/>
      <c r="G1" s="193"/>
      <c r="H1" s="193" t="s">
        <v>105</v>
      </c>
      <c r="I1" s="193"/>
      <c r="J1" s="194"/>
      <c r="K1" s="194"/>
      <c r="L1" s="194"/>
      <c r="M1" s="194"/>
      <c r="N1" s="194"/>
      <c r="O1" s="194"/>
      <c r="P1" s="194"/>
      <c r="Q1" s="194"/>
      <c r="R1" s="194"/>
    </row>
    <row r="2" spans="1:18" s="195" customFormat="1" ht="12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18" s="195" customFormat="1" ht="28.5" customHeight="1" x14ac:dyDescent="0.2">
      <c r="A3" s="678" t="s">
        <v>546</v>
      </c>
      <c r="B3" s="679"/>
      <c r="C3" s="679"/>
      <c r="D3" s="679"/>
      <c r="E3" s="198"/>
      <c r="F3" s="198"/>
      <c r="G3" s="198"/>
      <c r="H3" s="198"/>
      <c r="I3" s="198"/>
      <c r="J3" s="194"/>
      <c r="K3" s="194"/>
      <c r="L3" s="194"/>
      <c r="M3" s="194"/>
      <c r="N3" s="194"/>
      <c r="O3" s="194"/>
      <c r="P3" s="194"/>
      <c r="Q3" s="194"/>
      <c r="R3" s="194"/>
    </row>
    <row r="4" spans="1:18" s="195" customFormat="1" ht="12" x14ac:dyDescent="0.2">
      <c r="A4" s="199"/>
      <c r="B4" s="200"/>
      <c r="C4" s="200"/>
      <c r="D4" s="200"/>
      <c r="E4" s="200"/>
      <c r="F4" s="200"/>
      <c r="G4" s="200"/>
      <c r="H4" s="200"/>
      <c r="I4" s="200"/>
      <c r="J4" s="201"/>
      <c r="K4" s="197"/>
      <c r="L4" s="197"/>
      <c r="M4" s="197"/>
      <c r="N4" s="197"/>
      <c r="O4" s="197"/>
      <c r="P4" s="197"/>
      <c r="Q4" s="197"/>
      <c r="R4" s="197"/>
    </row>
    <row r="5" spans="1:18" s="195" customFormat="1" ht="33" customHeight="1" x14ac:dyDescent="0.25">
      <c r="A5" s="674" t="s">
        <v>443</v>
      </c>
      <c r="B5" s="675"/>
      <c r="C5" s="675"/>
      <c r="D5" s="675"/>
      <c r="E5" s="202"/>
      <c r="F5" s="202"/>
      <c r="G5" s="202"/>
      <c r="H5" s="202"/>
      <c r="I5" s="202"/>
      <c r="J5" s="203"/>
      <c r="K5" s="203"/>
      <c r="L5" s="203"/>
      <c r="M5" s="203"/>
      <c r="N5" s="203"/>
      <c r="O5" s="203"/>
      <c r="P5" s="203"/>
      <c r="Q5" s="203"/>
      <c r="R5" s="203"/>
    </row>
    <row r="6" spans="1:18" s="195" customFormat="1" ht="12" x14ac:dyDescent="0.2">
      <c r="A6" s="199"/>
      <c r="B6" s="200"/>
      <c r="C6" s="200"/>
      <c r="D6" s="200"/>
      <c r="E6" s="200"/>
      <c r="F6" s="200"/>
      <c r="G6" s="200"/>
      <c r="H6" s="200"/>
      <c r="I6" s="200"/>
      <c r="J6" s="201"/>
      <c r="K6" s="197"/>
      <c r="L6" s="197"/>
      <c r="M6" s="197"/>
      <c r="N6" s="197"/>
      <c r="O6" s="197"/>
      <c r="P6" s="197"/>
      <c r="Q6" s="197"/>
      <c r="R6" s="197"/>
    </row>
    <row r="7" spans="1:18" s="195" customFormat="1" ht="13.5" thickBot="1" x14ac:dyDescent="0.25">
      <c r="A7" s="204"/>
      <c r="B7" s="204"/>
      <c r="C7" s="667" t="s">
        <v>433</v>
      </c>
      <c r="D7" s="667"/>
      <c r="E7" s="204"/>
      <c r="F7" s="204"/>
      <c r="G7" s="204"/>
      <c r="H7" s="204"/>
      <c r="I7" s="194"/>
      <c r="J7" s="194"/>
      <c r="K7" s="194"/>
      <c r="L7" s="194"/>
      <c r="M7" s="194"/>
      <c r="N7" s="194"/>
      <c r="O7" s="194"/>
      <c r="P7" s="194"/>
      <c r="Q7" s="194"/>
      <c r="R7" s="194"/>
    </row>
    <row r="8" spans="1:18" s="195" customFormat="1" x14ac:dyDescent="0.2">
      <c r="A8" s="591" t="s">
        <v>58</v>
      </c>
      <c r="B8" s="592" t="s">
        <v>66</v>
      </c>
      <c r="C8" s="592" t="s">
        <v>59</v>
      </c>
      <c r="D8" s="593" t="s">
        <v>60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spans="1:18" ht="15.75" x14ac:dyDescent="0.25">
      <c r="A9" s="594" t="s">
        <v>277</v>
      </c>
      <c r="B9" s="469" t="s">
        <v>278</v>
      </c>
      <c r="C9" s="470" t="s">
        <v>279</v>
      </c>
      <c r="D9" s="595" t="s">
        <v>276</v>
      </c>
    </row>
    <row r="10" spans="1:18" ht="31.35" customHeight="1" x14ac:dyDescent="0.2">
      <c r="A10" s="596">
        <v>1</v>
      </c>
      <c r="B10" s="260" t="s">
        <v>280</v>
      </c>
      <c r="C10" s="261">
        <f>'3.mellékletPH.bev.'!P9</f>
        <v>122214872</v>
      </c>
      <c r="D10" s="597">
        <f>'6.melléklet.Kiadások.Önk.'!AG54</f>
        <v>0</v>
      </c>
    </row>
    <row r="11" spans="1:18" ht="31.35" customHeight="1" x14ac:dyDescent="0.2">
      <c r="A11" s="596">
        <v>2</v>
      </c>
      <c r="B11" s="262" t="s">
        <v>281</v>
      </c>
      <c r="C11" s="263">
        <f>'5. Óvoda bev'!P7</f>
        <v>211650423</v>
      </c>
      <c r="D11" s="597">
        <f>'6.melléklet.Kiadások.Önk.'!AG57</f>
        <v>0</v>
      </c>
      <c r="E11" s="264"/>
    </row>
    <row r="12" spans="1:18" ht="31.35" customHeight="1" x14ac:dyDescent="0.2">
      <c r="A12" s="596">
        <v>3</v>
      </c>
      <c r="B12" s="262" t="s">
        <v>282</v>
      </c>
      <c r="C12" s="263">
        <f>'4 ESZI bev'!P18</f>
        <v>228592194</v>
      </c>
      <c r="D12" s="597">
        <f ca="1">'6.melléklet.Kiadások.Önk.'!AG60</f>
        <v>0</v>
      </c>
      <c r="E12" s="264"/>
    </row>
    <row r="13" spans="1:18" ht="16.5" thickBot="1" x14ac:dyDescent="0.3">
      <c r="A13" s="356"/>
      <c r="B13" s="357" t="s">
        <v>69</v>
      </c>
      <c r="C13" s="358">
        <f>C10+C11+C12</f>
        <v>562457489</v>
      </c>
      <c r="D13" s="359">
        <f ca="1">D10+D11+D12</f>
        <v>0</v>
      </c>
      <c r="E13" s="264"/>
    </row>
    <row r="14" spans="1:18" ht="15.75" x14ac:dyDescent="0.25">
      <c r="A14" s="265"/>
      <c r="B14" s="266"/>
      <c r="C14" s="267"/>
    </row>
    <row r="15" spans="1:18" x14ac:dyDescent="0.2">
      <c r="A15" s="268"/>
      <c r="B15" s="269"/>
      <c r="C15" s="267"/>
      <c r="E15" s="264"/>
    </row>
    <row r="16" spans="1:18" x14ac:dyDescent="0.2">
      <c r="A16" s="268"/>
      <c r="B16" s="269"/>
      <c r="C16" s="267"/>
    </row>
    <row r="17" spans="1:3" x14ac:dyDescent="0.2">
      <c r="A17" s="268"/>
      <c r="B17" s="270"/>
      <c r="C17" s="267"/>
    </row>
    <row r="18" spans="1:3" x14ac:dyDescent="0.2">
      <c r="A18" s="271"/>
      <c r="B18" s="272"/>
      <c r="C18" s="267"/>
    </row>
    <row r="19" spans="1:3" x14ac:dyDescent="0.2">
      <c r="A19" s="268"/>
      <c r="C19" s="267"/>
    </row>
    <row r="20" spans="1:3" x14ac:dyDescent="0.2">
      <c r="A20" s="268"/>
      <c r="B20" s="270"/>
    </row>
    <row r="21" spans="1:3" x14ac:dyDescent="0.2">
      <c r="A21" s="268"/>
      <c r="B21" s="270"/>
      <c r="C21" s="267"/>
    </row>
    <row r="22" spans="1:3" x14ac:dyDescent="0.2">
      <c r="A22" s="268"/>
      <c r="B22" s="270"/>
    </row>
    <row r="23" spans="1:3" x14ac:dyDescent="0.2">
      <c r="A23" s="268"/>
      <c r="B23" s="270"/>
      <c r="C23" s="267"/>
    </row>
    <row r="24" spans="1:3" x14ac:dyDescent="0.2">
      <c r="A24" s="268"/>
      <c r="B24" s="270"/>
    </row>
    <row r="25" spans="1:3" x14ac:dyDescent="0.2">
      <c r="A25" s="268"/>
      <c r="B25" s="270"/>
    </row>
    <row r="26" spans="1:3" x14ac:dyDescent="0.2">
      <c r="A26" s="268"/>
      <c r="B26" s="270"/>
    </row>
    <row r="27" spans="1:3" x14ac:dyDescent="0.2">
      <c r="A27" s="268"/>
      <c r="B27" s="270"/>
    </row>
    <row r="28" spans="1:3" x14ac:dyDescent="0.2">
      <c r="A28" s="268"/>
      <c r="B28" s="270"/>
    </row>
    <row r="29" spans="1:3" x14ac:dyDescent="0.2">
      <c r="A29" s="268"/>
      <c r="B29" s="270"/>
    </row>
    <row r="30" spans="1:3" x14ac:dyDescent="0.2">
      <c r="A30" s="268"/>
      <c r="B30" s="269"/>
    </row>
    <row r="31" spans="1:3" x14ac:dyDescent="0.2">
      <c r="A31" s="268"/>
      <c r="B31" s="270"/>
    </row>
    <row r="32" spans="1:3" x14ac:dyDescent="0.2">
      <c r="A32" s="273"/>
      <c r="B32" s="270"/>
    </row>
    <row r="33" spans="1:2" x14ac:dyDescent="0.2">
      <c r="A33" s="273"/>
      <c r="B33" s="270"/>
    </row>
    <row r="34" spans="1:2" x14ac:dyDescent="0.2">
      <c r="A34" s="273"/>
      <c r="B34" s="270"/>
    </row>
    <row r="35" spans="1:2" x14ac:dyDescent="0.2">
      <c r="A35" s="273"/>
      <c r="B35" s="270"/>
    </row>
    <row r="36" spans="1:2" x14ac:dyDescent="0.2">
      <c r="B36" s="270"/>
    </row>
    <row r="37" spans="1:2" x14ac:dyDescent="0.2">
      <c r="B37" s="270"/>
    </row>
    <row r="38" spans="1:2" x14ac:dyDescent="0.2">
      <c r="B38" s="270"/>
    </row>
    <row r="39" spans="1:2" x14ac:dyDescent="0.2">
      <c r="B39" s="270"/>
    </row>
    <row r="40" spans="1:2" x14ac:dyDescent="0.2">
      <c r="B40" s="270"/>
    </row>
    <row r="41" spans="1:2" x14ac:dyDescent="0.2">
      <c r="B41" s="270"/>
    </row>
    <row r="42" spans="1:2" x14ac:dyDescent="0.2">
      <c r="B42" s="270"/>
    </row>
    <row r="43" spans="1:2" x14ac:dyDescent="0.2">
      <c r="B43" s="270"/>
    </row>
    <row r="44" spans="1:2" x14ac:dyDescent="0.2">
      <c r="B44" s="270"/>
    </row>
    <row r="45" spans="1:2" x14ac:dyDescent="0.2">
      <c r="B45" s="270"/>
    </row>
    <row r="46" spans="1:2" x14ac:dyDescent="0.2">
      <c r="B46" s="270"/>
    </row>
    <row r="47" spans="1:2" x14ac:dyDescent="0.2">
      <c r="B47" s="270"/>
    </row>
    <row r="48" spans="1:2" x14ac:dyDescent="0.2">
      <c r="B48" s="270"/>
    </row>
    <row r="49" spans="2:2" x14ac:dyDescent="0.2">
      <c r="B49" s="270"/>
    </row>
    <row r="50" spans="2:2" x14ac:dyDescent="0.2">
      <c r="B50" s="270"/>
    </row>
    <row r="51" spans="2:2" x14ac:dyDescent="0.2">
      <c r="B51" s="270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4"/>
  <sheetViews>
    <sheetView topLeftCell="A4" zoomScaleNormal="100" workbookViewId="0">
      <selection activeCell="C24" sqref="C24"/>
    </sheetView>
  </sheetViews>
  <sheetFormatPr defaultColWidth="9.140625" defaultRowHeight="12.75" x14ac:dyDescent="0.2"/>
  <cols>
    <col min="1" max="1" width="6" style="209" customWidth="1"/>
    <col min="2" max="2" width="55.85546875" style="209" customWidth="1"/>
    <col min="3" max="3" width="12" style="209" customWidth="1"/>
    <col min="4" max="4" width="10.5703125" style="209" customWidth="1"/>
    <col min="5" max="6" width="9.140625" style="209"/>
    <col min="7" max="7" width="22.42578125" style="209" customWidth="1"/>
    <col min="8" max="16384" width="9.140625" style="209"/>
  </cols>
  <sheetData>
    <row r="1" spans="1:18" s="195" customFormat="1" ht="27.75" customHeight="1" x14ac:dyDescent="0.2">
      <c r="A1" s="672"/>
      <c r="B1" s="673"/>
      <c r="C1" s="673"/>
      <c r="D1" s="673"/>
      <c r="E1" s="193"/>
      <c r="F1" s="193"/>
      <c r="G1" s="193"/>
      <c r="H1" s="193"/>
      <c r="I1" s="193"/>
      <c r="J1" s="194"/>
      <c r="K1" s="194"/>
      <c r="L1" s="194"/>
      <c r="M1" s="194"/>
      <c r="N1" s="194"/>
      <c r="O1" s="194"/>
      <c r="P1" s="194"/>
      <c r="Q1" s="194"/>
      <c r="R1" s="194"/>
    </row>
    <row r="2" spans="1:18" s="195" customFormat="1" ht="12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18" s="195" customFormat="1" ht="28.5" customHeight="1" x14ac:dyDescent="0.2">
      <c r="A3" s="676" t="s">
        <v>547</v>
      </c>
      <c r="B3" s="677"/>
      <c r="C3" s="677"/>
      <c r="D3" s="677"/>
      <c r="E3" s="198"/>
      <c r="F3" s="198"/>
      <c r="G3" s="198"/>
      <c r="H3" s="198"/>
      <c r="I3" s="198"/>
      <c r="J3" s="194"/>
      <c r="K3" s="194"/>
      <c r="L3" s="194"/>
      <c r="M3" s="194"/>
      <c r="N3" s="194"/>
      <c r="O3" s="194"/>
      <c r="P3" s="194"/>
      <c r="Q3" s="194"/>
      <c r="R3" s="194"/>
    </row>
    <row r="4" spans="1:18" s="195" customFormat="1" ht="12" x14ac:dyDescent="0.2">
      <c r="A4" s="199"/>
      <c r="B4" s="200"/>
      <c r="C4" s="200"/>
      <c r="D4" s="200"/>
      <c r="E4" s="200"/>
      <c r="F4" s="200"/>
      <c r="G4" s="200"/>
      <c r="H4" s="200"/>
      <c r="I4" s="200"/>
      <c r="J4" s="201"/>
      <c r="K4" s="197"/>
      <c r="L4" s="197"/>
      <c r="M4" s="197"/>
      <c r="N4" s="197"/>
      <c r="O4" s="197"/>
      <c r="P4" s="197"/>
      <c r="Q4" s="197"/>
      <c r="R4" s="197"/>
    </row>
    <row r="5" spans="1:18" s="195" customFormat="1" ht="33" customHeight="1" x14ac:dyDescent="0.25">
      <c r="A5" s="674" t="s">
        <v>283</v>
      </c>
      <c r="B5" s="675"/>
      <c r="C5" s="675"/>
      <c r="D5" s="675"/>
      <c r="E5" s="202"/>
      <c r="F5" s="202"/>
      <c r="G5" s="202"/>
      <c r="H5" s="202"/>
      <c r="I5" s="202"/>
      <c r="J5" s="203"/>
      <c r="K5" s="203"/>
      <c r="L5" s="203"/>
      <c r="M5" s="203"/>
      <c r="N5" s="203"/>
      <c r="O5" s="203"/>
      <c r="P5" s="203"/>
      <c r="Q5" s="203"/>
      <c r="R5" s="203"/>
    </row>
    <row r="6" spans="1:18" s="195" customFormat="1" ht="12" x14ac:dyDescent="0.2">
      <c r="A6" s="199"/>
      <c r="B6" s="200"/>
      <c r="C6" s="200"/>
      <c r="D6" s="200"/>
      <c r="E6" s="509"/>
      <c r="F6" s="509"/>
      <c r="G6" s="509"/>
      <c r="H6" s="509"/>
      <c r="I6" s="200"/>
      <c r="J6" s="201"/>
      <c r="K6" s="197"/>
      <c r="L6" s="197"/>
      <c r="M6" s="197"/>
      <c r="N6" s="197"/>
      <c r="O6" s="197"/>
      <c r="P6" s="197"/>
      <c r="Q6" s="197"/>
      <c r="R6" s="197"/>
    </row>
    <row r="7" spans="1:18" s="195" customFormat="1" ht="13.5" thickBot="1" x14ac:dyDescent="0.25">
      <c r="A7" s="204"/>
      <c r="B7" s="204"/>
      <c r="C7" s="667" t="s">
        <v>431</v>
      </c>
      <c r="D7" s="667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</row>
    <row r="8" spans="1:18" s="195" customFormat="1" ht="20.25" customHeight="1" thickBot="1" x14ac:dyDescent="0.25">
      <c r="A8" s="511" t="s">
        <v>58</v>
      </c>
      <c r="B8" s="512" t="s">
        <v>66</v>
      </c>
      <c r="C8" s="512" t="s">
        <v>59</v>
      </c>
      <c r="D8" s="513" t="s">
        <v>60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spans="1:18" ht="27.75" customHeight="1" x14ac:dyDescent="0.25">
      <c r="A9" s="471"/>
      <c r="B9" s="472" t="s">
        <v>67</v>
      </c>
      <c r="C9" s="473" t="s">
        <v>437</v>
      </c>
      <c r="D9" s="474" t="s">
        <v>438</v>
      </c>
    </row>
    <row r="10" spans="1:18" x14ac:dyDescent="0.2">
      <c r="A10" s="275" t="s">
        <v>284</v>
      </c>
      <c r="B10" s="276" t="s">
        <v>44</v>
      </c>
      <c r="C10" s="277"/>
      <c r="D10" s="278"/>
    </row>
    <row r="11" spans="1:18" ht="15" customHeight="1" x14ac:dyDescent="0.2">
      <c r="A11" s="475" t="s">
        <v>1</v>
      </c>
      <c r="B11" s="213" t="s">
        <v>285</v>
      </c>
      <c r="C11" s="213"/>
      <c r="D11" s="215"/>
    </row>
    <row r="12" spans="1:18" x14ac:dyDescent="0.2">
      <c r="A12" s="475" t="s">
        <v>3</v>
      </c>
      <c r="B12" s="216" t="s">
        <v>69</v>
      </c>
      <c r="C12" s="216">
        <f>C11</f>
        <v>0</v>
      </c>
      <c r="D12" s="217">
        <f>D11</f>
        <v>0</v>
      </c>
    </row>
    <row r="13" spans="1:18" x14ac:dyDescent="0.2">
      <c r="A13" s="475" t="s">
        <v>4</v>
      </c>
      <c r="B13" s="213" t="s">
        <v>495</v>
      </c>
      <c r="C13" s="213"/>
      <c r="D13" s="215"/>
      <c r="F13" s="211"/>
      <c r="G13" s="212"/>
    </row>
    <row r="14" spans="1:18" x14ac:dyDescent="0.2">
      <c r="A14" s="475" t="s">
        <v>6</v>
      </c>
      <c r="B14" s="279" t="s">
        <v>286</v>
      </c>
      <c r="C14" s="213">
        <f>62335*12</f>
        <v>748020</v>
      </c>
      <c r="D14" s="215"/>
      <c r="E14" s="264"/>
      <c r="F14" s="212"/>
      <c r="G14" s="212"/>
    </row>
    <row r="15" spans="1:18" x14ac:dyDescent="0.2">
      <c r="A15" s="475" t="s">
        <v>8</v>
      </c>
      <c r="B15" s="279" t="s">
        <v>287</v>
      </c>
      <c r="C15" s="213">
        <f>306880*12</f>
        <v>3682560</v>
      </c>
      <c r="D15" s="215"/>
      <c r="F15" s="212"/>
      <c r="G15" s="212"/>
    </row>
    <row r="16" spans="1:18" x14ac:dyDescent="0.2">
      <c r="A16" s="475" t="s">
        <v>19</v>
      </c>
      <c r="B16" s="279" t="s">
        <v>288</v>
      </c>
      <c r="C16" s="213">
        <f>239750*12</f>
        <v>2877000</v>
      </c>
      <c r="D16" s="215"/>
      <c r="F16" s="212"/>
      <c r="G16" s="212"/>
    </row>
    <row r="17" spans="1:7" x14ac:dyDescent="0.2">
      <c r="A17" s="475" t="s">
        <v>21</v>
      </c>
      <c r="B17" s="279" t="s">
        <v>289</v>
      </c>
      <c r="C17" s="213">
        <f>38360*12</f>
        <v>460320</v>
      </c>
      <c r="D17" s="215"/>
      <c r="F17" s="212"/>
      <c r="G17" s="212"/>
    </row>
    <row r="18" spans="1:7" ht="18" customHeight="1" x14ac:dyDescent="0.2">
      <c r="A18" s="475" t="s">
        <v>22</v>
      </c>
      <c r="B18" s="210" t="s">
        <v>290</v>
      </c>
      <c r="C18" s="213">
        <v>0</v>
      </c>
      <c r="D18" s="215"/>
      <c r="E18" s="227"/>
      <c r="F18" s="219"/>
      <c r="G18" s="212"/>
    </row>
    <row r="19" spans="1:7" x14ac:dyDescent="0.2">
      <c r="A19" s="475" t="s">
        <v>24</v>
      </c>
      <c r="B19" s="279" t="s">
        <v>291</v>
      </c>
      <c r="C19" s="213">
        <v>0</v>
      </c>
      <c r="D19" s="215"/>
      <c r="E19" s="264"/>
      <c r="F19" s="211"/>
      <c r="G19" s="212"/>
    </row>
    <row r="20" spans="1:7" ht="25.5" x14ac:dyDescent="0.2">
      <c r="A20" s="475" t="s">
        <v>25</v>
      </c>
      <c r="B20" s="210" t="s">
        <v>292</v>
      </c>
      <c r="C20" s="213"/>
      <c r="D20" s="215"/>
      <c r="F20" s="280"/>
      <c r="G20" s="227"/>
    </row>
    <row r="21" spans="1:7" ht="25.5" x14ac:dyDescent="0.2">
      <c r="A21" s="475" t="s">
        <v>26</v>
      </c>
      <c r="B21" s="210" t="s">
        <v>293</v>
      </c>
      <c r="C21" s="213">
        <v>2000000</v>
      </c>
      <c r="D21" s="215"/>
      <c r="E21" s="264"/>
      <c r="F21" s="280"/>
      <c r="G21" s="227"/>
    </row>
    <row r="22" spans="1:7" x14ac:dyDescent="0.2">
      <c r="A22" s="475" t="s">
        <v>28</v>
      </c>
      <c r="B22" s="279" t="s">
        <v>294</v>
      </c>
      <c r="C22" s="213">
        <v>700000</v>
      </c>
      <c r="D22" s="215"/>
      <c r="F22" s="280"/>
      <c r="G22" s="227"/>
    </row>
    <row r="23" spans="1:7" x14ac:dyDescent="0.2">
      <c r="A23" s="475" t="s">
        <v>29</v>
      </c>
      <c r="B23" s="279" t="s">
        <v>295</v>
      </c>
      <c r="C23" s="213">
        <v>220800</v>
      </c>
      <c r="D23" s="215"/>
      <c r="F23" s="280"/>
      <c r="G23" s="227"/>
    </row>
    <row r="24" spans="1:7" x14ac:dyDescent="0.2">
      <c r="A24" s="475" t="s">
        <v>32</v>
      </c>
      <c r="B24" s="279" t="s">
        <v>296</v>
      </c>
      <c r="C24" s="213">
        <v>25006621</v>
      </c>
      <c r="D24" s="215"/>
      <c r="F24" s="280"/>
      <c r="G24" s="227"/>
    </row>
    <row r="25" spans="1:7" x14ac:dyDescent="0.2">
      <c r="A25" s="475" t="s">
        <v>34</v>
      </c>
      <c r="B25" s="279" t="s">
        <v>445</v>
      </c>
      <c r="C25" s="213">
        <v>500000</v>
      </c>
      <c r="D25" s="215"/>
      <c r="F25" s="280"/>
      <c r="G25" s="227"/>
    </row>
    <row r="26" spans="1:7" ht="25.5" customHeight="1" x14ac:dyDescent="0.2">
      <c r="A26" s="475" t="s">
        <v>62</v>
      </c>
      <c r="B26" s="210" t="s">
        <v>297</v>
      </c>
      <c r="C26" s="213">
        <v>100000</v>
      </c>
      <c r="D26" s="215"/>
      <c r="F26" s="227"/>
      <c r="G26" s="227"/>
    </row>
    <row r="27" spans="1:7" s="283" customFormat="1" x14ac:dyDescent="0.2">
      <c r="A27" s="475" t="s">
        <v>145</v>
      </c>
      <c r="B27" s="216" t="s">
        <v>69</v>
      </c>
      <c r="C27" s="216">
        <f>SUM(C13:C26)</f>
        <v>36295321</v>
      </c>
      <c r="D27" s="217">
        <f>SUM(D14:D26)</f>
        <v>0</v>
      </c>
    </row>
    <row r="28" spans="1:7" s="283" customFormat="1" x14ac:dyDescent="0.2">
      <c r="A28" s="475" t="s">
        <v>146</v>
      </c>
      <c r="B28" s="216"/>
      <c r="C28" s="216"/>
      <c r="D28" s="217"/>
    </row>
    <row r="29" spans="1:7" s="283" customFormat="1" x14ac:dyDescent="0.2">
      <c r="A29" s="475" t="s">
        <v>147</v>
      </c>
      <c r="B29" s="216" t="s">
        <v>298</v>
      </c>
      <c r="C29" s="216">
        <f>C30+C31</f>
        <v>0</v>
      </c>
      <c r="D29" s="217"/>
    </row>
    <row r="30" spans="1:7" s="283" customFormat="1" x14ac:dyDescent="0.2">
      <c r="A30" s="475" t="s">
        <v>148</v>
      </c>
      <c r="B30" s="213"/>
      <c r="C30" s="216"/>
      <c r="D30" s="215"/>
    </row>
    <row r="31" spans="1:7" s="283" customFormat="1" x14ac:dyDescent="0.2">
      <c r="A31" s="475" t="s">
        <v>149</v>
      </c>
      <c r="B31" s="213"/>
      <c r="C31" s="213"/>
      <c r="D31" s="215"/>
    </row>
    <row r="32" spans="1:7" s="283" customFormat="1" x14ac:dyDescent="0.2">
      <c r="A32" s="475" t="s">
        <v>150</v>
      </c>
      <c r="B32" s="210"/>
      <c r="C32" s="281"/>
      <c r="D32" s="215"/>
    </row>
    <row r="33" spans="1:6" s="283" customFormat="1" ht="15.75" customHeight="1" x14ac:dyDescent="0.2">
      <c r="A33" s="475" t="s">
        <v>151</v>
      </c>
      <c r="B33" s="216" t="s">
        <v>299</v>
      </c>
      <c r="C33" s="216">
        <f>C27+C29+C12</f>
        <v>36295321</v>
      </c>
      <c r="D33" s="217">
        <f>D27+D29+D12</f>
        <v>0</v>
      </c>
      <c r="F33" s="284"/>
    </row>
    <row r="34" spans="1:6" s="283" customFormat="1" ht="15.75" customHeight="1" thickBot="1" x14ac:dyDescent="0.25">
      <c r="A34" s="578" t="s">
        <v>152</v>
      </c>
      <c r="B34" s="579"/>
      <c r="C34" s="579"/>
      <c r="D34" s="580"/>
      <c r="F34" s="284"/>
    </row>
    <row r="35" spans="1:6" ht="16.5" customHeight="1" x14ac:dyDescent="0.2">
      <c r="A35" s="581" t="s">
        <v>439</v>
      </c>
      <c r="B35" s="582" t="s">
        <v>300</v>
      </c>
      <c r="C35" s="583"/>
      <c r="D35" s="584"/>
    </row>
    <row r="36" spans="1:6" ht="13.5" thickBot="1" x14ac:dyDescent="0.25">
      <c r="A36" s="285"/>
      <c r="B36" s="220" t="s">
        <v>301</v>
      </c>
      <c r="C36" s="220">
        <f>C33</f>
        <v>36295321</v>
      </c>
      <c r="D36" s="221">
        <f>D33</f>
        <v>0</v>
      </c>
    </row>
    <row r="37" spans="1:6" x14ac:dyDescent="0.2">
      <c r="A37" s="227"/>
      <c r="B37" s="227"/>
      <c r="C37" s="227"/>
    </row>
    <row r="38" spans="1:6" x14ac:dyDescent="0.2">
      <c r="A38" s="227"/>
      <c r="B38" s="280"/>
      <c r="C38" s="227"/>
    </row>
    <row r="39" spans="1:6" x14ac:dyDescent="0.2">
      <c r="A39" s="227"/>
      <c r="B39" s="280"/>
      <c r="C39" s="227"/>
    </row>
    <row r="40" spans="1:6" x14ac:dyDescent="0.2">
      <c r="A40" s="227"/>
      <c r="B40" s="280"/>
      <c r="C40" s="227"/>
    </row>
    <row r="41" spans="1:6" x14ac:dyDescent="0.2">
      <c r="A41" s="227"/>
      <c r="B41" s="280"/>
      <c r="C41" s="227"/>
    </row>
    <row r="42" spans="1:6" x14ac:dyDescent="0.2">
      <c r="A42" s="227"/>
      <c r="B42" s="280"/>
      <c r="C42" s="227"/>
    </row>
    <row r="43" spans="1:6" x14ac:dyDescent="0.2">
      <c r="A43" s="227"/>
      <c r="B43" s="229"/>
      <c r="C43" s="229"/>
    </row>
    <row r="44" spans="1:6" x14ac:dyDescent="0.2">
      <c r="A44" s="227"/>
      <c r="C44" s="227"/>
    </row>
    <row r="45" spans="1:6" x14ac:dyDescent="0.2">
      <c r="A45" s="227"/>
      <c r="B45" s="227"/>
      <c r="C45" s="227"/>
    </row>
    <row r="46" spans="1:6" x14ac:dyDescent="0.2">
      <c r="A46" s="229"/>
      <c r="B46" s="229"/>
      <c r="C46" s="229"/>
    </row>
    <row r="47" spans="1:6" x14ac:dyDescent="0.2">
      <c r="A47" s="227"/>
      <c r="B47" s="227"/>
      <c r="C47" s="227"/>
    </row>
    <row r="48" spans="1:6" x14ac:dyDescent="0.2">
      <c r="A48" s="227"/>
      <c r="B48" s="227"/>
      <c r="C48" s="227"/>
    </row>
    <row r="49" spans="1:3" x14ac:dyDescent="0.2">
      <c r="A49" s="227"/>
      <c r="C49" s="227"/>
    </row>
    <row r="50" spans="1:3" hidden="1" x14ac:dyDescent="0.2">
      <c r="A50" s="227"/>
      <c r="B50" s="227"/>
      <c r="C50" s="227"/>
    </row>
    <row r="51" spans="1:3" x14ac:dyDescent="0.2">
      <c r="A51" s="225"/>
      <c r="B51" s="225"/>
      <c r="C51" s="227"/>
    </row>
    <row r="53" spans="1:3" x14ac:dyDescent="0.2">
      <c r="A53" s="225"/>
      <c r="B53" s="225"/>
      <c r="C53" s="225"/>
    </row>
    <row r="54" spans="1:3" x14ac:dyDescent="0.2">
      <c r="A54" s="225"/>
      <c r="B54" s="225"/>
      <c r="C54" s="225"/>
    </row>
    <row r="55" spans="1:3" x14ac:dyDescent="0.2">
      <c r="A55" s="225"/>
      <c r="B55" s="225"/>
      <c r="C55" s="225"/>
    </row>
    <row r="56" spans="1:3" x14ac:dyDescent="0.2">
      <c r="A56" s="225"/>
      <c r="B56" s="225"/>
      <c r="C56" s="286"/>
    </row>
    <row r="57" spans="1:3" x14ac:dyDescent="0.2">
      <c r="A57" s="287"/>
      <c r="B57" s="287"/>
      <c r="C57" s="225"/>
    </row>
    <row r="58" spans="1:3" x14ac:dyDescent="0.2">
      <c r="A58" s="225"/>
      <c r="B58" s="225"/>
      <c r="C58" s="225"/>
    </row>
    <row r="59" spans="1:3" x14ac:dyDescent="0.2">
      <c r="A59" s="288"/>
      <c r="B59" s="289"/>
      <c r="C59" s="288"/>
    </row>
    <row r="60" spans="1:3" x14ac:dyDescent="0.2">
      <c r="A60" s="288"/>
      <c r="B60" s="288"/>
      <c r="C60" s="288"/>
    </row>
    <row r="61" spans="1:3" x14ac:dyDescent="0.2">
      <c r="A61" s="288"/>
      <c r="B61" s="288"/>
      <c r="C61" s="288"/>
    </row>
    <row r="62" spans="1:3" x14ac:dyDescent="0.2">
      <c r="A62" s="288"/>
      <c r="B62" s="288"/>
      <c r="C62" s="288"/>
    </row>
    <row r="63" spans="1:3" x14ac:dyDescent="0.2">
      <c r="A63" s="248"/>
      <c r="B63" s="248"/>
      <c r="C63" s="248"/>
    </row>
    <row r="64" spans="1:3" x14ac:dyDescent="0.2">
      <c r="A64" s="248"/>
      <c r="B64" s="248"/>
      <c r="C64" s="248"/>
    </row>
    <row r="65" spans="1:3" x14ac:dyDescent="0.2">
      <c r="A65" s="248"/>
      <c r="B65" s="248"/>
      <c r="C65" s="248"/>
    </row>
    <row r="66" spans="1:3" x14ac:dyDescent="0.2">
      <c r="A66" s="248"/>
      <c r="B66" s="248"/>
      <c r="C66" s="248"/>
    </row>
    <row r="67" spans="1:3" x14ac:dyDescent="0.2">
      <c r="A67" s="248"/>
      <c r="B67" s="248"/>
      <c r="C67" s="248"/>
    </row>
    <row r="68" spans="1:3" x14ac:dyDescent="0.2">
      <c r="A68" s="248"/>
      <c r="B68" s="248"/>
      <c r="C68" s="248"/>
    </row>
    <row r="69" spans="1:3" x14ac:dyDescent="0.2">
      <c r="A69" s="270"/>
      <c r="B69" s="270"/>
      <c r="C69" s="270"/>
    </row>
    <row r="70" spans="1:3" x14ac:dyDescent="0.2">
      <c r="A70" s="270"/>
      <c r="B70" s="270"/>
      <c r="C70" s="270"/>
    </row>
    <row r="71" spans="1:3" x14ac:dyDescent="0.2">
      <c r="A71" s="270"/>
      <c r="B71" s="270"/>
      <c r="C71" s="270"/>
    </row>
    <row r="72" spans="1:3" x14ac:dyDescent="0.2">
      <c r="A72" s="270"/>
      <c r="B72" s="270"/>
      <c r="C72" s="270"/>
    </row>
    <row r="73" spans="1:3" x14ac:dyDescent="0.2">
      <c r="C73" s="270"/>
    </row>
    <row r="74" spans="1:3" x14ac:dyDescent="0.2">
      <c r="C74" s="270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52"/>
  <sheetViews>
    <sheetView zoomScaleNormal="100" workbookViewId="0">
      <selection activeCell="C13" sqref="C13"/>
    </sheetView>
  </sheetViews>
  <sheetFormatPr defaultColWidth="9.140625" defaultRowHeight="12" x14ac:dyDescent="0.2"/>
  <cols>
    <col min="1" max="1" width="5.7109375" style="323" customWidth="1"/>
    <col min="2" max="2" width="50.28515625" style="317" customWidth="1"/>
    <col min="3" max="3" width="12.7109375" style="313" customWidth="1"/>
    <col min="4" max="4" width="14.5703125" style="195" customWidth="1"/>
    <col min="5" max="16384" width="9.140625" style="296"/>
  </cols>
  <sheetData>
    <row r="1" spans="1:18" s="195" customFormat="1" x14ac:dyDescent="0.2">
      <c r="A1" s="196"/>
      <c r="B1" s="197"/>
      <c r="C1" s="197"/>
      <c r="D1" s="197"/>
    </row>
    <row r="2" spans="1:18" s="195" customFormat="1" ht="28.5" customHeight="1" x14ac:dyDescent="0.2">
      <c r="A2" s="676" t="s">
        <v>550</v>
      </c>
      <c r="B2" s="677"/>
      <c r="C2" s="677"/>
      <c r="D2" s="677"/>
      <c r="E2" s="290"/>
      <c r="F2" s="290"/>
      <c r="G2" s="290"/>
      <c r="H2" s="290"/>
      <c r="I2" s="290"/>
      <c r="J2" s="225"/>
      <c r="K2" s="225"/>
      <c r="L2" s="225"/>
      <c r="M2" s="225"/>
      <c r="N2" s="225"/>
      <c r="O2" s="225"/>
      <c r="P2" s="225"/>
      <c r="Q2" s="225"/>
      <c r="R2" s="225"/>
    </row>
    <row r="3" spans="1:18" s="195" customFormat="1" x14ac:dyDescent="0.2">
      <c r="A3" s="199"/>
      <c r="B3" s="200"/>
      <c r="C3" s="200"/>
      <c r="D3" s="200"/>
      <c r="E3" s="291"/>
      <c r="F3" s="291"/>
      <c r="G3" s="291"/>
      <c r="H3" s="291"/>
      <c r="I3" s="291"/>
      <c r="J3" s="292"/>
    </row>
    <row r="4" spans="1:18" s="195" customFormat="1" ht="33" customHeight="1" x14ac:dyDescent="0.25">
      <c r="A4" s="674" t="s">
        <v>302</v>
      </c>
      <c r="B4" s="675"/>
      <c r="C4" s="675"/>
      <c r="D4" s="675"/>
      <c r="E4" s="293"/>
      <c r="F4" s="293"/>
      <c r="G4" s="293"/>
      <c r="H4" s="293"/>
      <c r="I4" s="293"/>
      <c r="J4" s="294"/>
      <c r="K4" s="294"/>
      <c r="L4" s="294"/>
      <c r="M4" s="294"/>
      <c r="N4" s="294"/>
      <c r="O4" s="294"/>
      <c r="P4" s="294"/>
      <c r="Q4" s="294"/>
      <c r="R4" s="294"/>
    </row>
    <row r="5" spans="1:18" s="195" customFormat="1" x14ac:dyDescent="0.2">
      <c r="A5" s="199"/>
      <c r="B5" s="200"/>
      <c r="C5" s="200"/>
      <c r="D5" s="200"/>
      <c r="E5" s="291"/>
      <c r="F5" s="291"/>
      <c r="G5" s="291"/>
      <c r="H5" s="291"/>
      <c r="I5" s="291"/>
      <c r="J5" s="292"/>
    </row>
    <row r="6" spans="1:18" s="195" customFormat="1" ht="13.5" thickBot="1" x14ac:dyDescent="0.25">
      <c r="A6" s="204"/>
      <c r="B6" s="204"/>
      <c r="C6" s="667" t="s">
        <v>433</v>
      </c>
      <c r="D6" s="667"/>
      <c r="E6" s="295"/>
      <c r="F6" s="295"/>
      <c r="G6" s="295"/>
      <c r="H6" s="29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pans="1:18" s="195" customFormat="1" ht="12.75" x14ac:dyDescent="0.2">
      <c r="A7" s="591" t="s">
        <v>58</v>
      </c>
      <c r="B7" s="592" t="s">
        <v>66</v>
      </c>
      <c r="C7" s="592" t="s">
        <v>59</v>
      </c>
      <c r="D7" s="593" t="s">
        <v>60</v>
      </c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36" x14ac:dyDescent="0.2">
      <c r="A8" s="588" t="s">
        <v>436</v>
      </c>
      <c r="B8" s="466" t="s">
        <v>303</v>
      </c>
      <c r="C8" s="467" t="s">
        <v>548</v>
      </c>
      <c r="D8" s="602" t="s">
        <v>549</v>
      </c>
    </row>
    <row r="9" spans="1:18" ht="24" x14ac:dyDescent="0.2">
      <c r="A9" s="297">
        <v>1</v>
      </c>
      <c r="B9" s="301" t="s">
        <v>572</v>
      </c>
      <c r="C9" s="299">
        <v>8241290</v>
      </c>
      <c r="D9" s="300"/>
    </row>
    <row r="10" spans="1:18" x14ac:dyDescent="0.2">
      <c r="A10" s="297">
        <v>2</v>
      </c>
      <c r="B10" s="302" t="s">
        <v>304</v>
      </c>
      <c r="C10" s="303">
        <f>SUM(C9:C9)</f>
        <v>8241290</v>
      </c>
      <c r="D10" s="304">
        <f>SUM(D9:D9)</f>
        <v>0</v>
      </c>
    </row>
    <row r="11" spans="1:18" x14ac:dyDescent="0.2">
      <c r="A11" s="297">
        <v>3</v>
      </c>
      <c r="B11" s="302"/>
      <c r="C11" s="303"/>
      <c r="D11" s="304"/>
    </row>
    <row r="12" spans="1:18" x14ac:dyDescent="0.2">
      <c r="A12" s="297">
        <v>4</v>
      </c>
      <c r="B12" s="302" t="s">
        <v>305</v>
      </c>
      <c r="C12" s="303">
        <f>144908876+918046</f>
        <v>145826922</v>
      </c>
      <c r="D12" s="304">
        <f>D13</f>
        <v>0</v>
      </c>
    </row>
    <row r="13" spans="1:18" x14ac:dyDescent="0.2">
      <c r="A13" s="297">
        <v>5</v>
      </c>
      <c r="B13" s="298"/>
      <c r="C13" s="299"/>
      <c r="D13" s="300"/>
    </row>
    <row r="14" spans="1:18" x14ac:dyDescent="0.2">
      <c r="A14" s="297">
        <v>6</v>
      </c>
      <c r="B14" s="298"/>
      <c r="C14" s="299"/>
      <c r="D14" s="300"/>
    </row>
    <row r="15" spans="1:18" x14ac:dyDescent="0.2">
      <c r="A15" s="297">
        <v>7</v>
      </c>
      <c r="B15" s="298"/>
      <c r="C15" s="299"/>
      <c r="D15" s="300"/>
    </row>
    <row r="16" spans="1:18" x14ac:dyDescent="0.2">
      <c r="A16" s="297">
        <v>8</v>
      </c>
      <c r="B16" s="305" t="s">
        <v>503</v>
      </c>
      <c r="C16" s="299"/>
      <c r="D16" s="300"/>
    </row>
    <row r="17" spans="1:4" x14ac:dyDescent="0.2">
      <c r="A17" s="297">
        <v>9</v>
      </c>
      <c r="B17" s="305" t="s">
        <v>571</v>
      </c>
      <c r="C17" s="299">
        <v>10000000</v>
      </c>
      <c r="D17" s="300"/>
    </row>
    <row r="18" spans="1:4" x14ac:dyDescent="0.2">
      <c r="A18" s="297">
        <v>10</v>
      </c>
      <c r="B18" s="302" t="s">
        <v>306</v>
      </c>
      <c r="C18" s="303">
        <f>SUM(C17:C17)</f>
        <v>10000000</v>
      </c>
      <c r="D18" s="304">
        <f>SUM(D16:D16)</f>
        <v>0</v>
      </c>
    </row>
    <row r="19" spans="1:4" x14ac:dyDescent="0.2">
      <c r="A19" s="297">
        <v>11</v>
      </c>
      <c r="B19" s="454"/>
      <c r="C19" s="455"/>
      <c r="D19" s="456"/>
    </row>
    <row r="20" spans="1:4" ht="12.75" thickBot="1" x14ac:dyDescent="0.25">
      <c r="A20" s="297">
        <v>12</v>
      </c>
      <c r="B20" s="306" t="s">
        <v>307</v>
      </c>
      <c r="C20" s="307">
        <f>C18+C10+C12</f>
        <v>164068212</v>
      </c>
      <c r="D20" s="457">
        <f>D18+D10+D12</f>
        <v>0</v>
      </c>
    </row>
    <row r="21" spans="1:4" x14ac:dyDescent="0.2">
      <c r="A21" s="308"/>
      <c r="B21" s="309"/>
      <c r="C21" s="310"/>
      <c r="D21" s="311"/>
    </row>
    <row r="22" spans="1:4" x14ac:dyDescent="0.2">
      <c r="A22" s="312"/>
      <c r="B22" s="309"/>
      <c r="C22" s="310"/>
      <c r="D22" s="311"/>
    </row>
    <row r="23" spans="1:4" x14ac:dyDescent="0.2">
      <c r="A23" s="308"/>
      <c r="B23" s="309"/>
      <c r="D23" s="313"/>
    </row>
    <row r="24" spans="1:4" x14ac:dyDescent="0.2">
      <c r="A24" s="308"/>
      <c r="B24" s="309"/>
    </row>
    <row r="25" spans="1:4" x14ac:dyDescent="0.2">
      <c r="A25" s="308"/>
      <c r="B25" s="314"/>
      <c r="C25" s="315"/>
      <c r="D25" s="313"/>
    </row>
    <row r="26" spans="1:4" x14ac:dyDescent="0.2">
      <c r="A26" s="312"/>
      <c r="B26" s="316"/>
      <c r="D26" s="310"/>
    </row>
    <row r="27" spans="1:4" x14ac:dyDescent="0.2">
      <c r="A27" s="312"/>
      <c r="B27" s="316"/>
      <c r="D27" s="310"/>
    </row>
    <row r="28" spans="1:4" x14ac:dyDescent="0.2">
      <c r="A28" s="312"/>
      <c r="B28" s="316"/>
      <c r="D28" s="310"/>
    </row>
    <row r="29" spans="1:4" x14ac:dyDescent="0.2">
      <c r="A29" s="312"/>
      <c r="B29" s="316"/>
      <c r="D29" s="310"/>
    </row>
    <row r="30" spans="1:4" x14ac:dyDescent="0.2">
      <c r="A30" s="312"/>
      <c r="B30" s="316"/>
      <c r="D30" s="310"/>
    </row>
    <row r="31" spans="1:4" x14ac:dyDescent="0.2">
      <c r="A31" s="312"/>
      <c r="D31" s="310"/>
    </row>
    <row r="32" spans="1:4" x14ac:dyDescent="0.2">
      <c r="A32" s="318"/>
      <c r="B32" s="319"/>
      <c r="C32" s="320"/>
      <c r="D32" s="310"/>
    </row>
    <row r="33" spans="1:4" x14ac:dyDescent="0.2">
      <c r="A33" s="312"/>
      <c r="B33" s="316"/>
      <c r="D33" s="310"/>
    </row>
    <row r="34" spans="1:4" x14ac:dyDescent="0.2">
      <c r="A34" s="312"/>
      <c r="B34" s="316"/>
    </row>
    <row r="35" spans="1:4" x14ac:dyDescent="0.2">
      <c r="A35" s="312"/>
      <c r="B35" s="316"/>
      <c r="D35" s="313"/>
    </row>
    <row r="36" spans="1:4" x14ac:dyDescent="0.2">
      <c r="A36" s="312"/>
      <c r="B36" s="316"/>
      <c r="D36" s="311"/>
    </row>
    <row r="37" spans="1:4" x14ac:dyDescent="0.2">
      <c r="A37" s="312"/>
      <c r="D37" s="311"/>
    </row>
    <row r="38" spans="1:4" x14ac:dyDescent="0.2">
      <c r="A38" s="312"/>
      <c r="B38" s="309"/>
      <c r="C38" s="310"/>
      <c r="D38" s="311"/>
    </row>
    <row r="39" spans="1:4" x14ac:dyDescent="0.2">
      <c r="A39" s="312"/>
      <c r="D39" s="321"/>
    </row>
    <row r="40" spans="1:4" x14ac:dyDescent="0.2">
      <c r="A40" s="308"/>
      <c r="B40" s="309"/>
      <c r="C40" s="310"/>
      <c r="D40" s="321"/>
    </row>
    <row r="41" spans="1:4" x14ac:dyDescent="0.2">
      <c r="A41" s="312"/>
      <c r="D41" s="321"/>
    </row>
    <row r="42" spans="1:4" x14ac:dyDescent="0.2">
      <c r="A42" s="312"/>
      <c r="B42" s="309"/>
      <c r="C42" s="310"/>
      <c r="D42" s="321"/>
    </row>
    <row r="43" spans="1:4" x14ac:dyDescent="0.2">
      <c r="A43" s="312"/>
      <c r="D43" s="311"/>
    </row>
    <row r="44" spans="1:4" x14ac:dyDescent="0.2">
      <c r="A44" s="312"/>
      <c r="B44" s="316"/>
      <c r="D44" s="311"/>
    </row>
    <row r="45" spans="1:4" x14ac:dyDescent="0.2">
      <c r="A45" s="312"/>
      <c r="B45" s="309"/>
      <c r="C45" s="310"/>
    </row>
    <row r="46" spans="1:4" x14ac:dyDescent="0.2">
      <c r="A46" s="312"/>
      <c r="D46" s="322"/>
    </row>
    <row r="47" spans="1:4" x14ac:dyDescent="0.2">
      <c r="A47" s="312"/>
    </row>
    <row r="48" spans="1:4" x14ac:dyDescent="0.2">
      <c r="A48" s="312"/>
    </row>
    <row r="49" spans="1:1" x14ac:dyDescent="0.2">
      <c r="A49" s="312"/>
    </row>
    <row r="50" spans="1:1" x14ac:dyDescent="0.2">
      <c r="A50" s="312"/>
    </row>
    <row r="51" spans="1:1" x14ac:dyDescent="0.2">
      <c r="A51" s="312"/>
    </row>
    <row r="52" spans="1:1" x14ac:dyDescent="0.2">
      <c r="A52" s="312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R46"/>
  <sheetViews>
    <sheetView topLeftCell="A4" zoomScaleNormal="100" workbookViewId="0">
      <selection activeCell="D43" sqref="D43"/>
    </sheetView>
  </sheetViews>
  <sheetFormatPr defaultColWidth="9.140625" defaultRowHeight="15.75" x14ac:dyDescent="0.25"/>
  <cols>
    <col min="1" max="1" width="5.140625" style="324" customWidth="1"/>
    <col min="2" max="2" width="42.28515625" style="341" customWidth="1"/>
    <col min="3" max="3" width="12.5703125" style="330" customWidth="1"/>
    <col min="4" max="4" width="12.140625" style="330" customWidth="1"/>
    <col min="5" max="5" width="12.28515625" style="330" customWidth="1"/>
    <col min="6" max="6" width="12.7109375" style="330" customWidth="1"/>
    <col min="7" max="16384" width="9.140625" style="324"/>
  </cols>
  <sheetData>
    <row r="1" spans="1:18" s="195" customFormat="1" ht="23.25" customHeight="1" x14ac:dyDescent="0.2">
      <c r="A1" s="672"/>
      <c r="B1" s="673"/>
      <c r="C1" s="673"/>
      <c r="D1" s="673"/>
      <c r="E1" s="673"/>
      <c r="F1" s="673"/>
      <c r="G1" s="226"/>
      <c r="H1" s="226"/>
      <c r="I1" s="226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195" customFormat="1" ht="11.25" customHeight="1" x14ac:dyDescent="0.2">
      <c r="A2" s="196"/>
      <c r="B2" s="197"/>
      <c r="C2" s="197"/>
      <c r="D2" s="197"/>
    </row>
    <row r="3" spans="1:18" s="195" customFormat="1" ht="16.5" customHeight="1" x14ac:dyDescent="0.2">
      <c r="A3" s="676" t="s">
        <v>551</v>
      </c>
      <c r="B3" s="677"/>
      <c r="C3" s="677"/>
      <c r="D3" s="677"/>
      <c r="E3" s="677"/>
      <c r="F3" s="677"/>
      <c r="G3" s="290"/>
      <c r="H3" s="290"/>
      <c r="I3" s="290"/>
      <c r="J3" s="225"/>
      <c r="K3" s="225"/>
      <c r="L3" s="225"/>
      <c r="M3" s="225"/>
      <c r="N3" s="225"/>
      <c r="O3" s="225"/>
      <c r="P3" s="225"/>
      <c r="Q3" s="225"/>
      <c r="R3" s="225"/>
    </row>
    <row r="4" spans="1:18" s="195" customFormat="1" ht="10.5" customHeight="1" x14ac:dyDescent="0.2">
      <c r="A4" s="199"/>
      <c r="B4" s="200"/>
      <c r="C4" s="200"/>
      <c r="D4" s="200"/>
      <c r="E4" s="291"/>
      <c r="F4" s="291"/>
      <c r="G4" s="291"/>
      <c r="H4" s="291"/>
      <c r="I4" s="291"/>
      <c r="J4" s="292"/>
    </row>
    <row r="5" spans="1:18" s="195" customFormat="1" ht="60" customHeight="1" x14ac:dyDescent="0.25">
      <c r="A5" s="674" t="s">
        <v>552</v>
      </c>
      <c r="B5" s="675"/>
      <c r="C5" s="675"/>
      <c r="D5" s="675"/>
      <c r="E5" s="675"/>
      <c r="F5" s="675"/>
      <c r="G5" s="293"/>
      <c r="H5" s="293"/>
      <c r="I5" s="293"/>
      <c r="J5" s="294"/>
      <c r="K5" s="294"/>
      <c r="L5" s="294"/>
      <c r="M5" s="294"/>
      <c r="N5" s="294"/>
      <c r="O5" s="294"/>
      <c r="P5" s="294"/>
      <c r="Q5" s="294"/>
      <c r="R5" s="294"/>
    </row>
    <row r="6" spans="1:18" s="195" customFormat="1" ht="13.5" thickBot="1" x14ac:dyDescent="0.25">
      <c r="A6" s="667" t="s">
        <v>431</v>
      </c>
      <c r="B6" s="667"/>
      <c r="C6" s="667"/>
      <c r="D6" s="667"/>
      <c r="E6" s="667"/>
      <c r="F6" s="667"/>
      <c r="G6" s="295"/>
      <c r="H6" s="29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pans="1:18" ht="30.75" customHeight="1" thickBot="1" x14ac:dyDescent="0.3">
      <c r="A7" s="461" t="s">
        <v>436</v>
      </c>
      <c r="B7" s="534" t="s">
        <v>309</v>
      </c>
      <c r="C7" s="534">
        <v>2023</v>
      </c>
      <c r="D7" s="534">
        <v>2024</v>
      </c>
      <c r="E7" s="535">
        <v>2025</v>
      </c>
      <c r="F7" s="536">
        <v>2026</v>
      </c>
    </row>
    <row r="8" spans="1:18" x14ac:dyDescent="0.25">
      <c r="A8" s="464" t="s">
        <v>58</v>
      </c>
      <c r="B8" s="465" t="s">
        <v>66</v>
      </c>
      <c r="C8" s="462" t="s">
        <v>59</v>
      </c>
      <c r="D8" s="462" t="s">
        <v>60</v>
      </c>
      <c r="E8" s="462" t="s">
        <v>61</v>
      </c>
      <c r="F8" s="463" t="s">
        <v>68</v>
      </c>
    </row>
    <row r="9" spans="1:18" x14ac:dyDescent="0.25">
      <c r="A9" s="325"/>
      <c r="B9" s="326" t="s">
        <v>310</v>
      </c>
      <c r="C9" s="458"/>
      <c r="D9" s="459"/>
      <c r="E9" s="459"/>
      <c r="F9" s="460"/>
    </row>
    <row r="10" spans="1:18" x14ac:dyDescent="0.25">
      <c r="A10" s="327">
        <v>1</v>
      </c>
      <c r="B10" s="328" t="s">
        <v>63</v>
      </c>
      <c r="C10" s="213">
        <f>'1.melléklet.Önkormányzat'!C24</f>
        <v>135717500</v>
      </c>
      <c r="D10" s="213">
        <f>C10*1.05</f>
        <v>142503375</v>
      </c>
      <c r="E10" s="213">
        <f t="shared" ref="E10:F10" si="0">D10*1.05</f>
        <v>149628543.75</v>
      </c>
      <c r="F10" s="213">
        <f t="shared" si="0"/>
        <v>157109970.9375</v>
      </c>
    </row>
    <row r="11" spans="1:18" x14ac:dyDescent="0.25">
      <c r="A11" s="327">
        <v>2</v>
      </c>
      <c r="B11" s="328" t="s">
        <v>311</v>
      </c>
      <c r="C11" s="213">
        <f ca="1">'1.melléklet.Önkormányzat'!C30</f>
        <v>163529762</v>
      </c>
      <c r="D11" s="213">
        <f t="shared" ref="D11:F20" ca="1" si="1">C11*1.05</f>
        <v>171706250.09999999</v>
      </c>
      <c r="E11" s="213">
        <f t="shared" ca="1" si="1"/>
        <v>180291562.60499999</v>
      </c>
      <c r="F11" s="215">
        <f t="shared" ca="1" si="1"/>
        <v>189306140.73525</v>
      </c>
    </row>
    <row r="12" spans="1:18" ht="31.5" x14ac:dyDescent="0.25">
      <c r="A12" s="327">
        <v>3</v>
      </c>
      <c r="B12" s="262" t="s">
        <v>312</v>
      </c>
      <c r="C12" s="213">
        <f>'1.melléklet.Önkormányzat'!C32</f>
        <v>0</v>
      </c>
      <c r="D12" s="213"/>
      <c r="E12" s="213"/>
      <c r="F12" s="215"/>
    </row>
    <row r="13" spans="1:18" ht="30.75" customHeight="1" x14ac:dyDescent="0.25">
      <c r="A13" s="327">
        <v>4</v>
      </c>
      <c r="B13" s="328" t="s">
        <v>77</v>
      </c>
      <c r="C13" s="213">
        <f>'1.melléklet.Önkormányzat'!C16+'1.melléklet.Önkormányzat'!C8</f>
        <v>730551558</v>
      </c>
      <c r="D13" s="213">
        <f t="shared" si="1"/>
        <v>767079135.89999998</v>
      </c>
      <c r="E13" s="213">
        <f t="shared" si="1"/>
        <v>805433092.69500005</v>
      </c>
      <c r="F13" s="215">
        <f t="shared" si="1"/>
        <v>845704747.32975006</v>
      </c>
    </row>
    <row r="14" spans="1:18" x14ac:dyDescent="0.25">
      <c r="A14" s="327">
        <v>5</v>
      </c>
      <c r="B14" s="329" t="s">
        <v>313</v>
      </c>
      <c r="C14" s="216">
        <f ca="1">SUM(C10:C13)</f>
        <v>1029798820</v>
      </c>
      <c r="D14" s="216">
        <f t="shared" ca="1" si="1"/>
        <v>1081288761</v>
      </c>
      <c r="E14" s="216">
        <f t="shared" ca="1" si="1"/>
        <v>1135353199.05</v>
      </c>
      <c r="F14" s="217">
        <f t="shared" ca="1" si="1"/>
        <v>1192120859.0025001</v>
      </c>
    </row>
    <row r="15" spans="1:18" x14ac:dyDescent="0.25">
      <c r="A15" s="327">
        <v>6</v>
      </c>
      <c r="B15" s="328" t="s">
        <v>41</v>
      </c>
      <c r="C15" s="213">
        <f>'1.melléklet.Önkormányzat'!C50</f>
        <v>505127115</v>
      </c>
      <c r="D15" s="213">
        <f t="shared" si="1"/>
        <v>530383470.75</v>
      </c>
      <c r="E15" s="213">
        <f t="shared" si="1"/>
        <v>556902644.28750002</v>
      </c>
      <c r="F15" s="215">
        <f t="shared" si="1"/>
        <v>584747776.50187504</v>
      </c>
    </row>
    <row r="16" spans="1:18" ht="30" customHeight="1" x14ac:dyDescent="0.25">
      <c r="A16" s="327">
        <v>7</v>
      </c>
      <c r="B16" s="328" t="s">
        <v>314</v>
      </c>
      <c r="C16" s="213">
        <f>'1.melléklet.Önkormányzat'!C51</f>
        <v>60201125</v>
      </c>
      <c r="D16" s="213">
        <f t="shared" si="1"/>
        <v>63211181.25</v>
      </c>
      <c r="E16" s="213">
        <f t="shared" si="1"/>
        <v>66371740.3125</v>
      </c>
      <c r="F16" s="215">
        <f t="shared" si="1"/>
        <v>69690327.328125</v>
      </c>
    </row>
    <row r="17" spans="1:8" x14ac:dyDescent="0.25">
      <c r="A17" s="327">
        <v>8</v>
      </c>
      <c r="B17" s="328" t="s">
        <v>42</v>
      </c>
      <c r="C17" s="213">
        <f>'1.melléklet.Önkormányzat'!C52</f>
        <v>471628025</v>
      </c>
      <c r="D17" s="213">
        <f t="shared" si="1"/>
        <v>495209426.25</v>
      </c>
      <c r="E17" s="213">
        <f t="shared" si="1"/>
        <v>519969897.5625</v>
      </c>
      <c r="F17" s="215">
        <f t="shared" si="1"/>
        <v>545968392.44062507</v>
      </c>
    </row>
    <row r="18" spans="1:8" x14ac:dyDescent="0.25">
      <c r="A18" s="327">
        <v>9</v>
      </c>
      <c r="B18" s="328" t="s">
        <v>43</v>
      </c>
      <c r="C18" s="213">
        <f>'1.melléklet.Önkormányzat'!C53</f>
        <v>23567530</v>
      </c>
      <c r="D18" s="213">
        <f t="shared" si="1"/>
        <v>24745906.5</v>
      </c>
      <c r="E18" s="213">
        <f t="shared" si="1"/>
        <v>25983201.824999999</v>
      </c>
      <c r="F18" s="215">
        <f t="shared" si="1"/>
        <v>27282361.916250002</v>
      </c>
    </row>
    <row r="19" spans="1:8" x14ac:dyDescent="0.25">
      <c r="A19" s="327">
        <v>10</v>
      </c>
      <c r="B19" s="328" t="s">
        <v>44</v>
      </c>
      <c r="C19" s="213">
        <f>'1.melléklet.Önkormányzat'!C54</f>
        <v>36295321</v>
      </c>
      <c r="D19" s="213">
        <f t="shared" si="1"/>
        <v>38110087.050000004</v>
      </c>
      <c r="E19" s="213">
        <f t="shared" si="1"/>
        <v>40015591.402500004</v>
      </c>
      <c r="F19" s="215">
        <f t="shared" si="1"/>
        <v>42016370.972625002</v>
      </c>
    </row>
    <row r="20" spans="1:8" x14ac:dyDescent="0.25">
      <c r="A20" s="327">
        <v>11</v>
      </c>
      <c r="B20" s="328" t="s">
        <v>45</v>
      </c>
      <c r="C20" s="213">
        <f>'14.melléklet.ált.,céltartalék'!C10+'14.melléklet.ált.,céltartalék'!C12</f>
        <v>154068212</v>
      </c>
      <c r="D20" s="213">
        <f t="shared" si="1"/>
        <v>161771622.59999999</v>
      </c>
      <c r="E20" s="213">
        <f t="shared" si="1"/>
        <v>169860203.72999999</v>
      </c>
      <c r="F20" s="215">
        <f t="shared" si="1"/>
        <v>178353213.9165</v>
      </c>
    </row>
    <row r="21" spans="1:8" x14ac:dyDescent="0.25">
      <c r="A21" s="327">
        <v>12</v>
      </c>
      <c r="B21" s="329" t="s">
        <v>315</v>
      </c>
      <c r="C21" s="216">
        <f>SUM(C15:C20)</f>
        <v>1250887328</v>
      </c>
      <c r="D21" s="216">
        <f>SUM(D15:D20)</f>
        <v>1313431694.3999999</v>
      </c>
      <c r="E21" s="216">
        <f>SUM(E15:E20)</f>
        <v>1379103279.1199999</v>
      </c>
      <c r="F21" s="217">
        <f>SUM(F15:F20)</f>
        <v>1448058443.0760002</v>
      </c>
    </row>
    <row r="22" spans="1:8" x14ac:dyDescent="0.25">
      <c r="A22" s="327">
        <v>13</v>
      </c>
      <c r="B22" s="329" t="s">
        <v>316</v>
      </c>
      <c r="C22" s="213">
        <f ca="1">C14-C21</f>
        <v>-221088508</v>
      </c>
      <c r="D22" s="213">
        <f ca="1">D14-D21</f>
        <v>-232142933.39999986</v>
      </c>
      <c r="E22" s="213">
        <f ca="1">E14-E21</f>
        <v>-243750080.06999993</v>
      </c>
      <c r="F22" s="215">
        <f ca="1">F14-F21</f>
        <v>-255937584.07350016</v>
      </c>
      <c r="H22" s="330"/>
    </row>
    <row r="23" spans="1:8" ht="34.5" customHeight="1" x14ac:dyDescent="0.25">
      <c r="A23" s="327">
        <v>14</v>
      </c>
      <c r="B23" s="329" t="s">
        <v>317</v>
      </c>
      <c r="C23" s="213">
        <f ca="1">(C22)*-1</f>
        <v>221088508</v>
      </c>
      <c r="D23" s="213">
        <f ca="1">(D22)*-1</f>
        <v>232142933.39999986</v>
      </c>
      <c r="E23" s="213">
        <f ca="1">(E22)*-1</f>
        <v>243750080.06999993</v>
      </c>
      <c r="F23" s="215">
        <f ca="1">(F22)*-1</f>
        <v>255937584.07350016</v>
      </c>
    </row>
    <row r="24" spans="1:8" ht="19.5" customHeight="1" x14ac:dyDescent="0.25">
      <c r="A24" s="327"/>
      <c r="B24" s="331" t="s">
        <v>318</v>
      </c>
      <c r="C24" s="213"/>
      <c r="D24" s="213"/>
      <c r="E24" s="213"/>
      <c r="F24" s="215"/>
    </row>
    <row r="25" spans="1:8" x14ac:dyDescent="0.25">
      <c r="A25" s="327">
        <v>15</v>
      </c>
      <c r="B25" s="328" t="s">
        <v>20</v>
      </c>
      <c r="C25" s="213">
        <f>'1.melléklet.Önkormányzat'!C31</f>
        <v>10887000</v>
      </c>
      <c r="D25" s="213">
        <v>0</v>
      </c>
      <c r="E25" s="213">
        <v>0</v>
      </c>
      <c r="F25" s="215">
        <v>0</v>
      </c>
    </row>
    <row r="26" spans="1:8" ht="31.5" customHeight="1" x14ac:dyDescent="0.25">
      <c r="A26" s="327">
        <v>16</v>
      </c>
      <c r="B26" s="332" t="s">
        <v>319</v>
      </c>
      <c r="C26" s="213">
        <f>'1.melléklet.Önkormányzat'!C22</f>
        <v>2082429878</v>
      </c>
      <c r="D26" s="213">
        <f t="shared" ref="D26:F27" si="2">C26*1.05</f>
        <v>2186551371.9000001</v>
      </c>
      <c r="E26" s="213">
        <f t="shared" si="2"/>
        <v>2295878940.4950004</v>
      </c>
      <c r="F26" s="215">
        <f t="shared" si="2"/>
        <v>2410672887.5197506</v>
      </c>
    </row>
    <row r="27" spans="1:8" ht="30.75" customHeight="1" x14ac:dyDescent="0.25">
      <c r="A27" s="327">
        <v>17</v>
      </c>
      <c r="B27" s="328" t="s">
        <v>78</v>
      </c>
      <c r="C27" s="213">
        <f>'1.melléklet.Önkormányzat'!C21</f>
        <v>0</v>
      </c>
      <c r="D27" s="213">
        <f t="shared" si="2"/>
        <v>0</v>
      </c>
      <c r="E27" s="213">
        <f t="shared" si="2"/>
        <v>0</v>
      </c>
      <c r="F27" s="215">
        <f t="shared" si="2"/>
        <v>0</v>
      </c>
    </row>
    <row r="28" spans="1:8" ht="31.5" x14ac:dyDescent="0.25">
      <c r="A28" s="327">
        <v>18</v>
      </c>
      <c r="B28" s="329" t="s">
        <v>320</v>
      </c>
      <c r="C28" s="216">
        <f>SUM(C25:C27)</f>
        <v>2093316878</v>
      </c>
      <c r="D28" s="216">
        <f>SUM(D25:D27)</f>
        <v>2186551371.9000001</v>
      </c>
      <c r="E28" s="216">
        <f>SUM(E25:E27)</f>
        <v>2295878940.4950004</v>
      </c>
      <c r="F28" s="217">
        <f>SUM(F25:F27)</f>
        <v>2410672887.5197506</v>
      </c>
    </row>
    <row r="29" spans="1:8" x14ac:dyDescent="0.25">
      <c r="A29" s="327">
        <v>19</v>
      </c>
      <c r="B29" s="328" t="s">
        <v>47</v>
      </c>
      <c r="C29" s="213">
        <f>'1.melléklet.Önkormányzat'!C59</f>
        <v>132551377</v>
      </c>
      <c r="D29" s="213">
        <f t="shared" ref="D29:F33" si="3">C29*1.05</f>
        <v>139178945.84999999</v>
      </c>
      <c r="E29" s="213">
        <f t="shared" si="3"/>
        <v>146137893.14250001</v>
      </c>
      <c r="F29" s="215">
        <f t="shared" si="3"/>
        <v>153444787.79962501</v>
      </c>
    </row>
    <row r="30" spans="1:8" x14ac:dyDescent="0.25">
      <c r="A30" s="327">
        <v>20</v>
      </c>
      <c r="B30" s="328" t="s">
        <v>48</v>
      </c>
      <c r="C30" s="213">
        <f>'1.melléklet.Önkormányzat'!C61</f>
        <v>1967427507</v>
      </c>
      <c r="D30" s="213">
        <f t="shared" si="3"/>
        <v>2065798882.3500001</v>
      </c>
      <c r="E30" s="213">
        <f t="shared" si="3"/>
        <v>2169088826.4675002</v>
      </c>
      <c r="F30" s="215">
        <f t="shared" si="3"/>
        <v>2277543267.7908754</v>
      </c>
    </row>
    <row r="31" spans="1:8" x14ac:dyDescent="0.25">
      <c r="A31" s="327">
        <v>21</v>
      </c>
      <c r="B31" s="328" t="s">
        <v>300</v>
      </c>
      <c r="C31" s="213">
        <f>'1.melléklet.Önkormányzat'!C63</f>
        <v>2400000</v>
      </c>
      <c r="D31" s="213">
        <f t="shared" si="3"/>
        <v>2520000</v>
      </c>
      <c r="E31" s="213">
        <f t="shared" si="3"/>
        <v>2646000</v>
      </c>
      <c r="F31" s="215">
        <f t="shared" si="3"/>
        <v>2778300</v>
      </c>
    </row>
    <row r="32" spans="1:8" x14ac:dyDescent="0.25">
      <c r="A32" s="327">
        <v>22</v>
      </c>
      <c r="B32" s="328" t="s">
        <v>321</v>
      </c>
      <c r="C32" s="213">
        <f>'14.melléklet.ált.,céltartalék'!C18</f>
        <v>10000000</v>
      </c>
      <c r="D32" s="213">
        <f t="shared" si="3"/>
        <v>10500000</v>
      </c>
      <c r="E32" s="213">
        <f t="shared" si="3"/>
        <v>11025000</v>
      </c>
      <c r="F32" s="215">
        <f t="shared" si="3"/>
        <v>11576250</v>
      </c>
    </row>
    <row r="33" spans="1:7" ht="31.5" x14ac:dyDescent="0.25">
      <c r="A33" s="327">
        <v>23</v>
      </c>
      <c r="B33" s="328" t="s">
        <v>322</v>
      </c>
      <c r="C33" s="213">
        <f>'1.melléklet.Önkormányzat'!C67</f>
        <v>25341976</v>
      </c>
      <c r="D33" s="213">
        <f t="shared" si="3"/>
        <v>26609074.800000001</v>
      </c>
      <c r="E33" s="213">
        <f t="shared" si="3"/>
        <v>27939528.540000003</v>
      </c>
      <c r="F33" s="215">
        <f t="shared" si="3"/>
        <v>29336504.967000004</v>
      </c>
    </row>
    <row r="34" spans="1:7" x14ac:dyDescent="0.25">
      <c r="A34" s="327">
        <v>24</v>
      </c>
      <c r="B34" s="329" t="s">
        <v>323</v>
      </c>
      <c r="C34" s="216">
        <f>SUM(C29:C33)</f>
        <v>2137720860</v>
      </c>
      <c r="D34" s="216">
        <f>SUM(D29:D33)</f>
        <v>2244606903.0000005</v>
      </c>
      <c r="E34" s="216">
        <f>SUM(E29:E33)</f>
        <v>2356837248.1500001</v>
      </c>
      <c r="F34" s="217">
        <f>SUM(F29:F33)</f>
        <v>2474679110.5575004</v>
      </c>
    </row>
    <row r="35" spans="1:7" ht="14.25" customHeight="1" x14ac:dyDescent="0.25">
      <c r="A35" s="327">
        <v>25</v>
      </c>
      <c r="B35" s="329" t="s">
        <v>324</v>
      </c>
      <c r="C35" s="213">
        <f>C28-C34</f>
        <v>-44403982</v>
      </c>
      <c r="D35" s="213">
        <f>D28-D34</f>
        <v>-58055531.100000381</v>
      </c>
      <c r="E35" s="213">
        <f>E28-E34</f>
        <v>-60958307.654999733</v>
      </c>
      <c r="F35" s="215">
        <f>F28-F34</f>
        <v>-64006223.037749767</v>
      </c>
    </row>
    <row r="36" spans="1:7" ht="30" customHeight="1" x14ac:dyDescent="0.25">
      <c r="A36" s="327">
        <v>26</v>
      </c>
      <c r="B36" s="333" t="s">
        <v>325</v>
      </c>
      <c r="C36" s="213">
        <f>(C35)*-1</f>
        <v>44403982</v>
      </c>
      <c r="D36" s="213">
        <f>(D35)*-1</f>
        <v>58055531.100000381</v>
      </c>
      <c r="E36" s="213">
        <f>(E35)*-1</f>
        <v>60958307.654999733</v>
      </c>
      <c r="F36" s="215">
        <f>(F35)*-1</f>
        <v>64006223.037749767</v>
      </c>
    </row>
    <row r="37" spans="1:7" ht="30" customHeight="1" x14ac:dyDescent="0.25">
      <c r="A37" s="327">
        <v>27</v>
      </c>
      <c r="B37" s="333" t="s">
        <v>326</v>
      </c>
      <c r="C37" s="213">
        <v>0</v>
      </c>
      <c r="D37" s="213">
        <v>0</v>
      </c>
      <c r="E37" s="213">
        <v>0</v>
      </c>
      <c r="F37" s="215">
        <v>0</v>
      </c>
    </row>
    <row r="38" spans="1:7" ht="31.5" x14ac:dyDescent="0.25">
      <c r="A38" s="327">
        <v>28</v>
      </c>
      <c r="B38" s="329" t="s">
        <v>327</v>
      </c>
      <c r="C38" s="303">
        <f ca="1">C14+C23+C28+C36</f>
        <v>3388608188</v>
      </c>
      <c r="D38" s="303">
        <f ca="1">D14+D23+D28+D36</f>
        <v>3558038597.4000006</v>
      </c>
      <c r="E38" s="303">
        <f ca="1">E14+E23+E28+E36</f>
        <v>3735940527.27</v>
      </c>
      <c r="F38" s="304">
        <f ca="1">F14+F23+F28+F36</f>
        <v>3922737553.6335006</v>
      </c>
      <c r="G38" s="330"/>
    </row>
    <row r="39" spans="1:7" ht="16.5" thickBot="1" x14ac:dyDescent="0.3">
      <c r="A39" s="334">
        <v>29</v>
      </c>
      <c r="B39" s="335" t="s">
        <v>328</v>
      </c>
      <c r="C39" s="307">
        <f>C21+C34</f>
        <v>3388608188</v>
      </c>
      <c r="D39" s="307">
        <f>D21+D34</f>
        <v>3558038597.4000006</v>
      </c>
      <c r="E39" s="307">
        <f>E21+E34</f>
        <v>3735940527.27</v>
      </c>
      <c r="F39" s="457">
        <f>F21+F34</f>
        <v>3922737553.6335006</v>
      </c>
    </row>
    <row r="40" spans="1:7" x14ac:dyDescent="0.25">
      <c r="B40" s="336"/>
      <c r="C40" s="337"/>
      <c r="D40" s="337"/>
      <c r="E40" s="337"/>
      <c r="F40" s="337"/>
    </row>
    <row r="41" spans="1:7" x14ac:dyDescent="0.25">
      <c r="B41" s="338"/>
      <c r="C41" s="605"/>
      <c r="D41" s="337"/>
      <c r="E41" s="337"/>
      <c r="F41" s="337"/>
    </row>
    <row r="42" spans="1:7" x14ac:dyDescent="0.25">
      <c r="B42" s="336"/>
      <c r="D42" s="337"/>
      <c r="E42" s="337"/>
      <c r="F42" s="337"/>
    </row>
    <row r="43" spans="1:7" x14ac:dyDescent="0.25">
      <c r="B43" s="339"/>
    </row>
    <row r="44" spans="1:7" x14ac:dyDescent="0.25">
      <c r="B44" s="336"/>
      <c r="C44" s="340"/>
    </row>
    <row r="45" spans="1:7" x14ac:dyDescent="0.25">
      <c r="B45" s="336"/>
      <c r="C45" s="340"/>
    </row>
    <row r="46" spans="1:7" x14ac:dyDescent="0.25">
      <c r="B46" s="336"/>
      <c r="C46" s="340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R62"/>
  <sheetViews>
    <sheetView view="pageLayout" zoomScale="85" zoomScalePageLayoutView="85" workbookViewId="0">
      <selection activeCell="G10" sqref="G10"/>
    </sheetView>
  </sheetViews>
  <sheetFormatPr defaultColWidth="9.140625" defaultRowHeight="12.75" x14ac:dyDescent="0.2"/>
  <cols>
    <col min="1" max="1" width="5" style="209" customWidth="1"/>
    <col min="2" max="2" width="33.85546875" style="363" customWidth="1"/>
    <col min="3" max="9" width="12.7109375" style="209" customWidth="1"/>
    <col min="10" max="16384" width="9.140625" style="209"/>
  </cols>
  <sheetData>
    <row r="1" spans="1:18" s="195" customFormat="1" ht="27.75" customHeight="1" x14ac:dyDescent="0.2">
      <c r="A1" s="672"/>
      <c r="B1" s="673"/>
      <c r="C1" s="673"/>
      <c r="D1" s="673"/>
      <c r="E1" s="673"/>
      <c r="F1" s="673"/>
      <c r="G1" s="673"/>
      <c r="H1" s="673"/>
      <c r="I1" s="226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195" customFormat="1" ht="12" x14ac:dyDescent="0.2">
      <c r="A2" s="196"/>
      <c r="B2" s="197"/>
      <c r="C2" s="197"/>
      <c r="D2" s="197"/>
    </row>
    <row r="3" spans="1:18" s="195" customFormat="1" ht="28.5" customHeight="1" x14ac:dyDescent="0.2">
      <c r="A3" s="676" t="s">
        <v>553</v>
      </c>
      <c r="B3" s="677"/>
      <c r="C3" s="677"/>
      <c r="D3" s="677"/>
      <c r="E3" s="677"/>
      <c r="F3" s="677"/>
      <c r="G3" s="677"/>
      <c r="H3" s="677"/>
      <c r="I3" s="290"/>
      <c r="J3" s="225"/>
      <c r="K3" s="225"/>
      <c r="L3" s="225"/>
      <c r="M3" s="225"/>
      <c r="N3" s="225"/>
      <c r="O3" s="225"/>
      <c r="P3" s="225"/>
      <c r="Q3" s="225"/>
      <c r="R3" s="225"/>
    </row>
    <row r="4" spans="1:18" s="195" customFormat="1" ht="12" x14ac:dyDescent="0.2">
      <c r="A4" s="199"/>
      <c r="B4" s="200"/>
      <c r="C4" s="200"/>
      <c r="D4" s="200"/>
      <c r="E4" s="291"/>
      <c r="F4" s="291"/>
      <c r="G4" s="291"/>
      <c r="H4" s="291"/>
      <c r="I4" s="291"/>
      <c r="J4" s="292"/>
    </row>
    <row r="5" spans="1:18" s="195" customFormat="1" ht="48" customHeight="1" x14ac:dyDescent="0.25">
      <c r="A5" s="674" t="s">
        <v>329</v>
      </c>
      <c r="B5" s="675"/>
      <c r="C5" s="675"/>
      <c r="D5" s="675"/>
      <c r="E5" s="675"/>
      <c r="F5" s="675"/>
      <c r="G5" s="675"/>
      <c r="H5" s="675"/>
      <c r="I5" s="293"/>
      <c r="J5" s="294"/>
      <c r="K5" s="294"/>
      <c r="L5" s="294"/>
      <c r="M5" s="294"/>
      <c r="N5" s="294"/>
      <c r="O5" s="294"/>
      <c r="P5" s="294"/>
      <c r="Q5" s="294"/>
      <c r="R5" s="294"/>
    </row>
    <row r="6" spans="1:18" s="195" customFormat="1" ht="22.5" customHeight="1" thickBot="1" x14ac:dyDescent="0.25">
      <c r="A6" s="667" t="s">
        <v>431</v>
      </c>
      <c r="B6" s="667"/>
      <c r="C6" s="667"/>
      <c r="D6" s="667"/>
      <c r="E6" s="667"/>
      <c r="F6" s="667"/>
      <c r="G6" s="667"/>
      <c r="H6" s="667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pans="1:18" ht="15.75" x14ac:dyDescent="0.25">
      <c r="A7" s="342"/>
      <c r="B7" s="343"/>
      <c r="C7" s="344">
        <v>2023</v>
      </c>
      <c r="D7" s="344">
        <v>2024</v>
      </c>
      <c r="E7" s="344">
        <v>2025</v>
      </c>
      <c r="F7" s="344">
        <v>2026</v>
      </c>
      <c r="G7" s="344">
        <v>2027</v>
      </c>
      <c r="H7" s="345" t="s">
        <v>90</v>
      </c>
      <c r="I7" s="346"/>
    </row>
    <row r="8" spans="1:18" ht="15.75" x14ac:dyDescent="0.25">
      <c r="A8" s="347"/>
      <c r="B8" s="348" t="s">
        <v>330</v>
      </c>
      <c r="C8" s="349">
        <v>0</v>
      </c>
      <c r="D8" s="349">
        <v>0</v>
      </c>
      <c r="E8" s="349">
        <v>0</v>
      </c>
      <c r="F8" s="349">
        <v>0</v>
      </c>
      <c r="G8" s="349">
        <v>0</v>
      </c>
      <c r="H8" s="349">
        <v>0</v>
      </c>
      <c r="I8" s="265"/>
    </row>
    <row r="9" spans="1:18" ht="15.75" x14ac:dyDescent="0.25">
      <c r="A9" s="347"/>
      <c r="B9" s="348"/>
      <c r="C9" s="349"/>
      <c r="D9" s="349"/>
      <c r="E9" s="349"/>
      <c r="F9" s="349"/>
      <c r="G9" s="349"/>
      <c r="H9" s="350"/>
      <c r="I9" s="265"/>
    </row>
    <row r="10" spans="1:18" ht="15.75" x14ac:dyDescent="0.25">
      <c r="A10" s="351"/>
      <c r="B10" s="348" t="s">
        <v>331</v>
      </c>
      <c r="C10" s="352"/>
      <c r="D10" s="352"/>
      <c r="E10" s="352"/>
      <c r="F10" s="352"/>
      <c r="G10" s="352"/>
      <c r="H10" s="353"/>
      <c r="I10" s="354"/>
      <c r="J10" s="264"/>
    </row>
    <row r="11" spans="1:18" ht="15.75" x14ac:dyDescent="0.25">
      <c r="A11" s="351"/>
      <c r="B11" s="355"/>
      <c r="C11" s="352"/>
      <c r="D11" s="352"/>
      <c r="E11" s="352"/>
      <c r="F11" s="352"/>
      <c r="G11" s="352"/>
      <c r="H11" s="353">
        <f>SUM(B11:G11)</f>
        <v>0</v>
      </c>
      <c r="I11" s="354"/>
      <c r="J11" s="264"/>
    </row>
    <row r="12" spans="1:18" ht="15.75" x14ac:dyDescent="0.25">
      <c r="A12" s="351"/>
      <c r="B12" s="328"/>
      <c r="C12" s="352"/>
      <c r="D12" s="352"/>
      <c r="E12" s="352"/>
      <c r="F12" s="352"/>
      <c r="G12" s="352"/>
      <c r="H12" s="353"/>
      <c r="I12" s="354"/>
      <c r="J12" s="264"/>
    </row>
    <row r="13" spans="1:18" ht="16.5" thickBot="1" x14ac:dyDescent="0.3">
      <c r="A13" s="356"/>
      <c r="B13" s="357" t="s">
        <v>332</v>
      </c>
      <c r="C13" s="358">
        <f t="shared" ref="C13:H13" si="0">SUM(C10:C12)</f>
        <v>0</v>
      </c>
      <c r="D13" s="358">
        <f t="shared" si="0"/>
        <v>0</v>
      </c>
      <c r="E13" s="358">
        <f t="shared" si="0"/>
        <v>0</v>
      </c>
      <c r="F13" s="358">
        <f t="shared" si="0"/>
        <v>0</v>
      </c>
      <c r="G13" s="358"/>
      <c r="H13" s="359">
        <f t="shared" si="0"/>
        <v>0</v>
      </c>
      <c r="I13" s="354"/>
      <c r="J13" s="264"/>
    </row>
    <row r="14" spans="1:18" ht="15.75" x14ac:dyDescent="0.25">
      <c r="A14" s="265"/>
      <c r="B14" s="266"/>
      <c r="C14" s="360"/>
      <c r="D14" s="360"/>
      <c r="E14" s="360"/>
      <c r="F14" s="360"/>
      <c r="G14" s="360"/>
      <c r="H14" s="360"/>
      <c r="I14" s="360"/>
      <c r="J14" s="264"/>
    </row>
    <row r="15" spans="1:18" ht="15.75" x14ac:dyDescent="0.25">
      <c r="A15" s="324"/>
      <c r="B15" s="324"/>
      <c r="C15" s="354"/>
      <c r="D15" s="354"/>
      <c r="E15" s="354"/>
      <c r="F15" s="354"/>
      <c r="G15" s="354"/>
      <c r="H15" s="354"/>
      <c r="I15" s="354"/>
      <c r="J15" s="264"/>
    </row>
    <row r="16" spans="1:18" ht="15.75" x14ac:dyDescent="0.25">
      <c r="A16" s="324"/>
      <c r="B16" s="324"/>
      <c r="C16" s="354"/>
      <c r="D16" s="354"/>
      <c r="E16" s="354"/>
      <c r="F16" s="354"/>
      <c r="G16" s="354"/>
      <c r="H16" s="354"/>
      <c r="I16" s="354"/>
      <c r="J16" s="264"/>
    </row>
    <row r="17" spans="1:10" ht="15.75" x14ac:dyDescent="0.25">
      <c r="A17" s="324"/>
      <c r="B17" s="324"/>
      <c r="C17" s="360"/>
      <c r="D17" s="360"/>
      <c r="E17" s="360"/>
      <c r="F17" s="360"/>
      <c r="G17" s="360"/>
      <c r="H17" s="360"/>
      <c r="I17" s="354"/>
      <c r="J17" s="264"/>
    </row>
    <row r="18" spans="1:10" ht="15.75" x14ac:dyDescent="0.25">
      <c r="A18" s="361"/>
      <c r="B18" s="324"/>
      <c r="C18" s="354"/>
      <c r="D18" s="354"/>
      <c r="E18" s="354"/>
      <c r="F18" s="354"/>
      <c r="G18" s="354"/>
      <c r="H18" s="354"/>
      <c r="I18" s="354"/>
      <c r="J18" s="264"/>
    </row>
    <row r="19" spans="1:10" ht="15.75" x14ac:dyDescent="0.25">
      <c r="A19" s="361"/>
      <c r="B19" s="324"/>
      <c r="C19" s="354"/>
      <c r="D19" s="354"/>
      <c r="E19" s="354"/>
      <c r="F19" s="354"/>
      <c r="G19" s="354"/>
      <c r="H19" s="354"/>
      <c r="I19" s="354"/>
      <c r="J19" s="264"/>
    </row>
    <row r="20" spans="1:10" ht="15.75" x14ac:dyDescent="0.25">
      <c r="A20" s="361"/>
      <c r="B20" s="266"/>
      <c r="C20" s="360"/>
      <c r="D20" s="360"/>
      <c r="E20" s="360"/>
      <c r="F20" s="360"/>
      <c r="G20" s="360"/>
      <c r="H20" s="360"/>
      <c r="I20" s="360"/>
      <c r="J20" s="264"/>
    </row>
    <row r="21" spans="1:10" x14ac:dyDescent="0.2">
      <c r="A21" s="225"/>
      <c r="B21" s="227"/>
      <c r="C21" s="227"/>
      <c r="D21" s="227"/>
      <c r="E21" s="227"/>
      <c r="F21" s="227"/>
      <c r="G21" s="227"/>
      <c r="H21" s="227"/>
      <c r="I21" s="227"/>
      <c r="J21" s="264"/>
    </row>
    <row r="22" spans="1:10" x14ac:dyDescent="0.2">
      <c r="A22" s="243"/>
      <c r="B22" s="227"/>
      <c r="C22" s="227"/>
      <c r="D22" s="227"/>
      <c r="E22" s="227"/>
      <c r="F22" s="227"/>
      <c r="G22" s="227"/>
      <c r="H22" s="227"/>
      <c r="I22" s="227"/>
      <c r="J22" s="264"/>
    </row>
    <row r="23" spans="1:10" x14ac:dyDescent="0.2">
      <c r="A23" s="243"/>
      <c r="B23" s="227"/>
      <c r="C23" s="227"/>
      <c r="D23" s="227"/>
      <c r="E23" s="227"/>
      <c r="F23" s="227"/>
      <c r="G23" s="227"/>
      <c r="H23" s="227"/>
      <c r="I23" s="227"/>
      <c r="J23" s="264"/>
    </row>
    <row r="24" spans="1:10" x14ac:dyDescent="0.2">
      <c r="A24" s="243"/>
      <c r="B24" s="227"/>
      <c r="C24" s="227"/>
      <c r="D24" s="227"/>
      <c r="E24" s="362"/>
      <c r="F24" s="362"/>
      <c r="G24" s="362"/>
      <c r="H24" s="264"/>
      <c r="I24" s="264"/>
      <c r="J24" s="264"/>
    </row>
    <row r="25" spans="1:10" x14ac:dyDescent="0.2">
      <c r="A25" s="225"/>
      <c r="B25" s="227"/>
      <c r="C25" s="227"/>
      <c r="D25" s="227"/>
      <c r="E25" s="362"/>
      <c r="F25" s="362"/>
      <c r="G25" s="362"/>
      <c r="H25" s="264"/>
      <c r="I25" s="264"/>
      <c r="J25" s="264"/>
    </row>
    <row r="26" spans="1:10" x14ac:dyDescent="0.2">
      <c r="A26" s="243"/>
      <c r="B26" s="229"/>
      <c r="C26" s="229"/>
      <c r="D26" s="227"/>
      <c r="E26" s="362"/>
      <c r="F26" s="362"/>
      <c r="G26" s="362"/>
      <c r="H26" s="264"/>
      <c r="I26" s="264"/>
      <c r="J26" s="264"/>
    </row>
    <row r="27" spans="1:10" x14ac:dyDescent="0.2">
      <c r="A27" s="243"/>
      <c r="B27" s="227"/>
      <c r="C27" s="227"/>
      <c r="D27" s="227"/>
      <c r="E27" s="362"/>
      <c r="F27" s="362"/>
      <c r="G27" s="362"/>
      <c r="H27" s="264"/>
      <c r="I27" s="264"/>
      <c r="J27" s="264"/>
    </row>
    <row r="28" spans="1:10" x14ac:dyDescent="0.2">
      <c r="A28" s="225"/>
      <c r="B28" s="227"/>
      <c r="C28" s="227"/>
      <c r="D28" s="227"/>
      <c r="E28" s="362"/>
      <c r="F28" s="362"/>
      <c r="G28" s="362"/>
      <c r="H28" s="264"/>
      <c r="I28" s="264"/>
      <c r="J28" s="264"/>
    </row>
    <row r="29" spans="1:10" x14ac:dyDescent="0.2">
      <c r="A29" s="225"/>
      <c r="B29" s="227"/>
      <c r="C29" s="227"/>
      <c r="D29" s="227"/>
      <c r="E29" s="362"/>
      <c r="F29" s="362"/>
      <c r="G29" s="362"/>
      <c r="H29" s="264"/>
      <c r="I29" s="264"/>
      <c r="J29" s="264"/>
    </row>
    <row r="30" spans="1:10" x14ac:dyDescent="0.2">
      <c r="A30" s="243"/>
      <c r="B30" s="227"/>
      <c r="C30" s="227"/>
      <c r="D30" s="227"/>
      <c r="E30" s="362"/>
      <c r="F30" s="362"/>
      <c r="G30" s="362"/>
      <c r="H30" s="264"/>
      <c r="I30" s="264"/>
      <c r="J30" s="264"/>
    </row>
    <row r="31" spans="1:10" x14ac:dyDescent="0.2">
      <c r="A31" s="225"/>
      <c r="B31" s="227"/>
      <c r="C31" s="227"/>
      <c r="D31" s="227"/>
      <c r="E31" s="362"/>
      <c r="F31" s="362"/>
      <c r="G31" s="362"/>
      <c r="H31" s="264"/>
      <c r="I31" s="264"/>
      <c r="J31" s="264"/>
    </row>
    <row r="32" spans="1:10" x14ac:dyDescent="0.2">
      <c r="A32" s="225"/>
      <c r="B32" s="227"/>
      <c r="C32" s="227"/>
      <c r="D32" s="227"/>
      <c r="E32" s="362"/>
      <c r="F32" s="362"/>
      <c r="G32" s="362"/>
      <c r="H32" s="264"/>
      <c r="I32" s="264"/>
      <c r="J32" s="264"/>
    </row>
    <row r="33" spans="1:10" x14ac:dyDescent="0.2">
      <c r="A33" s="243"/>
      <c r="B33" s="229"/>
      <c r="C33" s="229"/>
      <c r="D33" s="227"/>
      <c r="E33" s="362"/>
      <c r="F33" s="362"/>
      <c r="G33" s="362"/>
      <c r="H33" s="264"/>
      <c r="I33" s="264"/>
      <c r="J33" s="264"/>
    </row>
    <row r="34" spans="1:10" x14ac:dyDescent="0.2">
      <c r="A34" s="243"/>
      <c r="B34" s="227"/>
      <c r="C34" s="227"/>
      <c r="D34" s="227"/>
      <c r="E34" s="362"/>
      <c r="F34" s="362"/>
      <c r="G34" s="362"/>
      <c r="H34" s="264"/>
      <c r="I34" s="264"/>
      <c r="J34" s="264"/>
    </row>
    <row r="35" spans="1:10" x14ac:dyDescent="0.2">
      <c r="A35" s="243"/>
      <c r="B35" s="229"/>
      <c r="C35" s="229"/>
      <c r="D35" s="227"/>
      <c r="E35" s="362"/>
      <c r="F35" s="362"/>
      <c r="G35" s="362"/>
      <c r="H35" s="264"/>
      <c r="I35" s="264"/>
      <c r="J35" s="264"/>
    </row>
    <row r="36" spans="1:10" x14ac:dyDescent="0.2">
      <c r="A36" s="243"/>
      <c r="B36" s="229"/>
      <c r="C36" s="229"/>
      <c r="D36" s="227"/>
      <c r="E36" s="362"/>
      <c r="F36" s="362"/>
      <c r="G36" s="362"/>
      <c r="H36" s="264"/>
      <c r="I36" s="264"/>
      <c r="J36" s="264"/>
    </row>
    <row r="37" spans="1:10" x14ac:dyDescent="0.2">
      <c r="A37" s="243"/>
      <c r="B37" s="229"/>
      <c r="C37" s="229"/>
      <c r="D37" s="227"/>
      <c r="E37" s="362"/>
      <c r="F37" s="362"/>
      <c r="G37" s="362"/>
      <c r="H37" s="264"/>
      <c r="I37" s="264"/>
      <c r="J37" s="264"/>
    </row>
    <row r="38" spans="1:10" x14ac:dyDescent="0.2">
      <c r="A38" s="243"/>
      <c r="B38" s="225"/>
      <c r="C38" s="227"/>
      <c r="D38" s="227"/>
      <c r="E38" s="362"/>
      <c r="F38" s="362"/>
      <c r="G38" s="362"/>
      <c r="H38" s="264"/>
      <c r="I38" s="264"/>
      <c r="J38" s="264"/>
    </row>
    <row r="39" spans="1:10" x14ac:dyDescent="0.2">
      <c r="A39" s="225"/>
      <c r="B39" s="286"/>
      <c r="C39" s="229"/>
      <c r="D39" s="227"/>
      <c r="E39" s="362"/>
      <c r="F39" s="362"/>
      <c r="G39" s="362"/>
      <c r="H39" s="264"/>
      <c r="I39" s="264"/>
      <c r="J39" s="264"/>
    </row>
    <row r="40" spans="1:10" x14ac:dyDescent="0.2">
      <c r="A40" s="225"/>
      <c r="B40" s="286"/>
      <c r="C40" s="229"/>
      <c r="D40" s="227"/>
      <c r="E40" s="264"/>
      <c r="F40" s="264"/>
      <c r="G40" s="264"/>
      <c r="H40" s="264"/>
      <c r="I40" s="264"/>
      <c r="J40" s="264"/>
    </row>
    <row r="41" spans="1:10" x14ac:dyDescent="0.2">
      <c r="A41" s="225"/>
      <c r="B41" s="225"/>
      <c r="C41" s="227"/>
      <c r="D41" s="227"/>
      <c r="E41" s="264"/>
      <c r="F41" s="264"/>
      <c r="G41" s="264"/>
      <c r="H41" s="264"/>
      <c r="I41" s="264"/>
      <c r="J41" s="264"/>
    </row>
    <row r="42" spans="1:10" x14ac:dyDescent="0.2">
      <c r="A42" s="270"/>
      <c r="B42" s="270"/>
      <c r="C42" s="362"/>
      <c r="D42" s="362"/>
      <c r="E42" s="264"/>
      <c r="F42" s="264"/>
      <c r="G42" s="264"/>
      <c r="H42" s="264"/>
      <c r="I42" s="264"/>
      <c r="J42" s="264"/>
    </row>
    <row r="43" spans="1:10" x14ac:dyDescent="0.2">
      <c r="A43" s="270"/>
      <c r="B43" s="270"/>
      <c r="C43" s="362"/>
      <c r="D43" s="362"/>
      <c r="E43" s="264"/>
      <c r="F43" s="264"/>
      <c r="G43" s="264"/>
      <c r="H43" s="264"/>
      <c r="I43" s="264"/>
      <c r="J43" s="264"/>
    </row>
    <row r="44" spans="1:10" x14ac:dyDescent="0.2">
      <c r="C44" s="264"/>
      <c r="D44" s="264"/>
      <c r="E44" s="264"/>
      <c r="F44" s="264"/>
      <c r="G44" s="264"/>
      <c r="H44" s="264"/>
      <c r="I44" s="264"/>
      <c r="J44" s="264"/>
    </row>
    <row r="45" spans="1:10" x14ac:dyDescent="0.2">
      <c r="C45" s="264"/>
      <c r="D45" s="264"/>
      <c r="E45" s="264"/>
      <c r="F45" s="264"/>
      <c r="G45" s="264"/>
      <c r="H45" s="264"/>
      <c r="I45" s="264"/>
      <c r="J45" s="264"/>
    </row>
    <row r="46" spans="1:10" x14ac:dyDescent="0.2">
      <c r="C46" s="264"/>
      <c r="D46" s="264"/>
      <c r="E46" s="264"/>
      <c r="F46" s="264"/>
      <c r="G46" s="264"/>
      <c r="H46" s="264"/>
      <c r="I46" s="264"/>
      <c r="J46" s="264"/>
    </row>
    <row r="47" spans="1:10" x14ac:dyDescent="0.2">
      <c r="C47" s="264"/>
      <c r="D47" s="264"/>
      <c r="E47" s="264"/>
      <c r="F47" s="264"/>
      <c r="G47" s="264"/>
      <c r="H47" s="264"/>
      <c r="I47" s="264"/>
      <c r="J47" s="264"/>
    </row>
    <row r="48" spans="1:10" x14ac:dyDescent="0.2">
      <c r="C48" s="264"/>
      <c r="D48" s="264"/>
      <c r="E48" s="264"/>
      <c r="F48" s="264"/>
      <c r="G48" s="264"/>
      <c r="H48" s="264"/>
      <c r="I48" s="264"/>
      <c r="J48" s="264"/>
    </row>
    <row r="49" spans="3:10" x14ac:dyDescent="0.2">
      <c r="C49" s="264"/>
      <c r="D49" s="264"/>
      <c r="E49" s="264"/>
      <c r="F49" s="264"/>
      <c r="G49" s="264"/>
      <c r="H49" s="264"/>
      <c r="I49" s="264"/>
      <c r="J49" s="264"/>
    </row>
    <row r="50" spans="3:10" x14ac:dyDescent="0.2">
      <c r="C50" s="264"/>
      <c r="D50" s="264"/>
      <c r="E50" s="264"/>
      <c r="F50" s="264"/>
      <c r="G50" s="264"/>
      <c r="H50" s="264"/>
      <c r="I50" s="264"/>
      <c r="J50" s="264"/>
    </row>
    <row r="51" spans="3:10" x14ac:dyDescent="0.2">
      <c r="C51" s="264"/>
      <c r="D51" s="264"/>
      <c r="E51" s="264"/>
      <c r="F51" s="264"/>
      <c r="G51" s="264"/>
      <c r="H51" s="264"/>
      <c r="I51" s="264"/>
      <c r="J51" s="264"/>
    </row>
    <row r="52" spans="3:10" x14ac:dyDescent="0.2">
      <c r="C52" s="264"/>
      <c r="D52" s="264"/>
      <c r="E52" s="264"/>
      <c r="F52" s="264"/>
      <c r="G52" s="264"/>
      <c r="H52" s="264"/>
      <c r="I52" s="264"/>
      <c r="J52" s="264"/>
    </row>
    <row r="53" spans="3:10" x14ac:dyDescent="0.2">
      <c r="C53" s="264"/>
      <c r="D53" s="264"/>
      <c r="E53" s="264"/>
      <c r="F53" s="264"/>
      <c r="G53" s="264"/>
      <c r="H53" s="264"/>
      <c r="I53" s="264"/>
      <c r="J53" s="264"/>
    </row>
    <row r="54" spans="3:10" x14ac:dyDescent="0.2">
      <c r="C54" s="264"/>
      <c r="D54" s="264"/>
      <c r="E54" s="264"/>
      <c r="F54" s="264"/>
      <c r="G54" s="264"/>
      <c r="H54" s="264"/>
      <c r="I54" s="264"/>
      <c r="J54" s="264"/>
    </row>
    <row r="55" spans="3:10" x14ac:dyDescent="0.2">
      <c r="C55" s="264"/>
      <c r="D55" s="264"/>
      <c r="E55" s="264"/>
      <c r="F55" s="264"/>
      <c r="G55" s="264"/>
      <c r="H55" s="264"/>
      <c r="I55" s="264"/>
      <c r="J55" s="264"/>
    </row>
    <row r="56" spans="3:10" x14ac:dyDescent="0.2">
      <c r="C56" s="264"/>
      <c r="D56" s="264"/>
      <c r="E56" s="264"/>
      <c r="F56" s="264"/>
      <c r="G56" s="264"/>
      <c r="H56" s="264"/>
      <c r="I56" s="264"/>
      <c r="J56" s="264"/>
    </row>
    <row r="57" spans="3:10" x14ac:dyDescent="0.2">
      <c r="C57" s="264"/>
      <c r="D57" s="264"/>
      <c r="E57" s="264"/>
      <c r="F57" s="264"/>
      <c r="G57" s="264"/>
      <c r="H57" s="264"/>
      <c r="I57" s="264"/>
      <c r="J57" s="264"/>
    </row>
    <row r="58" spans="3:10" x14ac:dyDescent="0.2">
      <c r="C58" s="264"/>
      <c r="D58" s="264"/>
      <c r="E58" s="264"/>
      <c r="F58" s="264"/>
      <c r="G58" s="264"/>
      <c r="H58" s="264"/>
      <c r="I58" s="264"/>
      <c r="J58" s="264"/>
    </row>
    <row r="59" spans="3:10" x14ac:dyDescent="0.2">
      <c r="C59" s="264"/>
      <c r="D59" s="264"/>
      <c r="E59" s="264"/>
      <c r="F59" s="264"/>
      <c r="G59" s="264"/>
      <c r="H59" s="264"/>
      <c r="I59" s="264"/>
      <c r="J59" s="264"/>
    </row>
    <row r="60" spans="3:10" x14ac:dyDescent="0.2">
      <c r="C60" s="264"/>
      <c r="D60" s="264"/>
      <c r="E60" s="264"/>
      <c r="F60" s="264"/>
      <c r="G60" s="264"/>
      <c r="H60" s="264"/>
      <c r="I60" s="264"/>
      <c r="J60" s="264"/>
    </row>
    <row r="61" spans="3:10" x14ac:dyDescent="0.2">
      <c r="C61" s="264"/>
      <c r="D61" s="264"/>
      <c r="E61" s="264"/>
      <c r="F61" s="264"/>
      <c r="G61" s="264"/>
      <c r="H61" s="264"/>
      <c r="I61" s="264"/>
      <c r="J61" s="264"/>
    </row>
    <row r="62" spans="3:10" x14ac:dyDescent="0.2">
      <c r="C62" s="264"/>
      <c r="D62" s="264"/>
      <c r="E62" s="264"/>
      <c r="F62" s="264"/>
      <c r="G62" s="264"/>
      <c r="H62" s="264"/>
      <c r="I62" s="264"/>
      <c r="J62" s="264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R47"/>
  <sheetViews>
    <sheetView zoomScale="93" zoomScaleNormal="93" workbookViewId="0">
      <selection activeCell="P30" sqref="P30"/>
    </sheetView>
  </sheetViews>
  <sheetFormatPr defaultColWidth="9.140625" defaultRowHeight="12" x14ac:dyDescent="0.2"/>
  <cols>
    <col min="1" max="1" width="23.5703125" style="378" customWidth="1"/>
    <col min="2" max="2" width="9.5703125" style="195" bestFit="1" customWidth="1"/>
    <col min="3" max="3" width="8.7109375" style="195" bestFit="1" customWidth="1"/>
    <col min="4" max="4" width="10.140625" style="195" customWidth="1"/>
    <col min="5" max="5" width="8.7109375" style="195" bestFit="1" customWidth="1"/>
    <col min="6" max="6" width="9.5703125" style="195" bestFit="1" customWidth="1"/>
    <col min="7" max="9" width="8.7109375" style="195" bestFit="1" customWidth="1"/>
    <col min="10" max="10" width="11.85546875" style="195" customWidth="1"/>
    <col min="11" max="13" width="8.7109375" style="195" bestFit="1" customWidth="1"/>
    <col min="14" max="14" width="11" style="195" customWidth="1"/>
    <col min="15" max="15" width="13.5703125" style="195" customWidth="1"/>
    <col min="16" max="16" width="10.85546875" style="195" customWidth="1"/>
    <col min="17" max="16384" width="9.140625" style="195"/>
  </cols>
  <sheetData>
    <row r="1" spans="1:18" ht="15" customHeight="1" x14ac:dyDescent="0.2">
      <c r="A1" s="672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225"/>
      <c r="P1" s="225"/>
      <c r="Q1" s="225"/>
      <c r="R1" s="225"/>
    </row>
    <row r="2" spans="1:18" ht="5.25" customHeight="1" x14ac:dyDescent="0.2">
      <c r="A2" s="196"/>
      <c r="B2" s="197"/>
      <c r="C2" s="197"/>
      <c r="D2" s="197"/>
    </row>
    <row r="3" spans="1:18" ht="19.5" customHeight="1" x14ac:dyDescent="0.2">
      <c r="A3" s="680" t="s">
        <v>554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225"/>
      <c r="P3" s="225"/>
      <c r="Q3" s="225"/>
      <c r="R3" s="225"/>
    </row>
    <row r="4" spans="1:18" x14ac:dyDescent="0.2">
      <c r="A4" s="199"/>
      <c r="B4" s="200"/>
      <c r="C4" s="200"/>
      <c r="D4" s="200"/>
      <c r="E4" s="291"/>
      <c r="F4" s="291"/>
      <c r="G4" s="291"/>
      <c r="H4" s="291"/>
      <c r="I4" s="291"/>
      <c r="J4" s="292"/>
    </row>
    <row r="5" spans="1:18" ht="16.5" x14ac:dyDescent="0.25">
      <c r="A5" s="682" t="s">
        <v>333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294"/>
      <c r="P5" s="294"/>
      <c r="Q5" s="294"/>
      <c r="R5" s="294"/>
    </row>
    <row r="6" spans="1:18" ht="12.75" customHeight="1" thickBot="1" x14ac:dyDescent="0.25">
      <c r="A6" s="684" t="s">
        <v>431</v>
      </c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225"/>
      <c r="P6" s="225"/>
      <c r="Q6" s="225"/>
      <c r="R6" s="225"/>
    </row>
    <row r="7" spans="1:18" x14ac:dyDescent="0.2">
      <c r="A7" s="364" t="s">
        <v>309</v>
      </c>
      <c r="B7" s="365" t="s">
        <v>334</v>
      </c>
      <c r="C7" s="365" t="s">
        <v>335</v>
      </c>
      <c r="D7" s="365" t="s">
        <v>336</v>
      </c>
      <c r="E7" s="365" t="s">
        <v>337</v>
      </c>
      <c r="F7" s="365" t="s">
        <v>338</v>
      </c>
      <c r="G7" s="365" t="s">
        <v>339</v>
      </c>
      <c r="H7" s="365" t="s">
        <v>340</v>
      </c>
      <c r="I7" s="365" t="s">
        <v>341</v>
      </c>
      <c r="J7" s="365" t="s">
        <v>342</v>
      </c>
      <c r="K7" s="365" t="s">
        <v>343</v>
      </c>
      <c r="L7" s="365" t="s">
        <v>344</v>
      </c>
      <c r="M7" s="365" t="s">
        <v>345</v>
      </c>
      <c r="N7" s="366" t="s">
        <v>90</v>
      </c>
    </row>
    <row r="8" spans="1:18" x14ac:dyDescent="0.2">
      <c r="A8" s="367" t="s">
        <v>346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00"/>
    </row>
    <row r="9" spans="1:18" x14ac:dyDescent="0.2">
      <c r="A9" s="369" t="s">
        <v>63</v>
      </c>
      <c r="B9" s="476">
        <f>'1.melléklet.Önkormányzat'!C24/12</f>
        <v>11309791.666666666</v>
      </c>
      <c r="C9" s="476">
        <f t="shared" ref="C9:C15" si="0">+B9</f>
        <v>11309791.666666666</v>
      </c>
      <c r="D9" s="476">
        <f t="shared" ref="D9:M9" si="1">+C9</f>
        <v>11309791.666666666</v>
      </c>
      <c r="E9" s="476">
        <f t="shared" si="1"/>
        <v>11309791.666666666</v>
      </c>
      <c r="F9" s="476">
        <f t="shared" si="1"/>
        <v>11309791.666666666</v>
      </c>
      <c r="G9" s="476">
        <f t="shared" si="1"/>
        <v>11309791.666666666</v>
      </c>
      <c r="H9" s="476">
        <f t="shared" si="1"/>
        <v>11309791.666666666</v>
      </c>
      <c r="I9" s="476">
        <f t="shared" si="1"/>
        <v>11309791.666666666</v>
      </c>
      <c r="J9" s="476">
        <f t="shared" si="1"/>
        <v>11309791.666666666</v>
      </c>
      <c r="K9" s="476">
        <f t="shared" si="1"/>
        <v>11309791.666666666</v>
      </c>
      <c r="L9" s="476">
        <f t="shared" si="1"/>
        <v>11309791.666666666</v>
      </c>
      <c r="M9" s="476">
        <f t="shared" si="1"/>
        <v>11309791.666666666</v>
      </c>
      <c r="N9" s="477">
        <f t="shared" ref="N9:N20" si="2">SUM(B9:M9)</f>
        <v>135717500.00000003</v>
      </c>
      <c r="O9" s="370"/>
      <c r="P9" s="313"/>
    </row>
    <row r="10" spans="1:18" x14ac:dyDescent="0.2">
      <c r="A10" s="369" t="s">
        <v>311</v>
      </c>
      <c r="B10" s="476">
        <f ca="1">'1.melléklet.Önkormányzat'!C30/12</f>
        <v>13627480.166666666</v>
      </c>
      <c r="C10" s="476">
        <f t="shared" ca="1" si="0"/>
        <v>13627480.166666666</v>
      </c>
      <c r="D10" s="476">
        <f t="shared" ref="D10:M10" ca="1" si="3">+C10</f>
        <v>13627480.166666666</v>
      </c>
      <c r="E10" s="476">
        <f t="shared" ca="1" si="3"/>
        <v>13627480.166666666</v>
      </c>
      <c r="F10" s="476">
        <f t="shared" ca="1" si="3"/>
        <v>13627480.166666666</v>
      </c>
      <c r="G10" s="476">
        <f t="shared" ca="1" si="3"/>
        <v>13627480.166666666</v>
      </c>
      <c r="H10" s="476">
        <f t="shared" ca="1" si="3"/>
        <v>13627480.166666666</v>
      </c>
      <c r="I10" s="476">
        <f t="shared" ca="1" si="3"/>
        <v>13627480.166666666</v>
      </c>
      <c r="J10" s="476">
        <f t="shared" ca="1" si="3"/>
        <v>13627480.166666666</v>
      </c>
      <c r="K10" s="476">
        <f t="shared" ca="1" si="3"/>
        <v>13627480.166666666</v>
      </c>
      <c r="L10" s="476">
        <f t="shared" ca="1" si="3"/>
        <v>13627480.166666666</v>
      </c>
      <c r="M10" s="476">
        <f t="shared" ca="1" si="3"/>
        <v>13627480.166666666</v>
      </c>
      <c r="N10" s="477">
        <f t="shared" ca="1" si="2"/>
        <v>163529762</v>
      </c>
      <c r="O10" s="370"/>
      <c r="P10" s="313"/>
    </row>
    <row r="11" spans="1:18" ht="25.5" customHeight="1" x14ac:dyDescent="0.2">
      <c r="A11" s="369" t="s">
        <v>506</v>
      </c>
      <c r="B11" s="476">
        <f>'1.melléklet.Önkormányzat'!C8/12</f>
        <v>52924632.416666664</v>
      </c>
      <c r="C11" s="476">
        <f t="shared" si="0"/>
        <v>52924632.416666664</v>
      </c>
      <c r="D11" s="476">
        <f t="shared" ref="D11:M11" si="4">+C11</f>
        <v>52924632.416666664</v>
      </c>
      <c r="E11" s="476">
        <f t="shared" si="4"/>
        <v>52924632.416666664</v>
      </c>
      <c r="F11" s="476">
        <f t="shared" si="4"/>
        <v>52924632.416666664</v>
      </c>
      <c r="G11" s="476">
        <f t="shared" si="4"/>
        <v>52924632.416666664</v>
      </c>
      <c r="H11" s="476">
        <f t="shared" si="4"/>
        <v>52924632.416666664</v>
      </c>
      <c r="I11" s="476">
        <f t="shared" si="4"/>
        <v>52924632.416666664</v>
      </c>
      <c r="J11" s="476">
        <f t="shared" si="4"/>
        <v>52924632.416666664</v>
      </c>
      <c r="K11" s="476">
        <f t="shared" si="4"/>
        <v>52924632.416666664</v>
      </c>
      <c r="L11" s="476">
        <f t="shared" si="4"/>
        <v>52924632.416666664</v>
      </c>
      <c r="M11" s="476">
        <f t="shared" si="4"/>
        <v>52924632.416666664</v>
      </c>
      <c r="N11" s="477">
        <f t="shared" si="2"/>
        <v>635095589</v>
      </c>
      <c r="O11" s="370"/>
      <c r="P11" s="313"/>
    </row>
    <row r="12" spans="1:18" ht="24" x14ac:dyDescent="0.2">
      <c r="A12" s="369" t="s">
        <v>77</v>
      </c>
      <c r="B12" s="476">
        <f>'1.melléklet.Önkormányzat'!C16/12</f>
        <v>7954664.083333333</v>
      </c>
      <c r="C12" s="476">
        <f t="shared" si="0"/>
        <v>7954664.083333333</v>
      </c>
      <c r="D12" s="476">
        <f t="shared" ref="D12:M12" si="5">+C12</f>
        <v>7954664.083333333</v>
      </c>
      <c r="E12" s="476">
        <f t="shared" si="5"/>
        <v>7954664.083333333</v>
      </c>
      <c r="F12" s="476">
        <f t="shared" si="5"/>
        <v>7954664.083333333</v>
      </c>
      <c r="G12" s="476">
        <f t="shared" si="5"/>
        <v>7954664.083333333</v>
      </c>
      <c r="H12" s="476">
        <f t="shared" si="5"/>
        <v>7954664.083333333</v>
      </c>
      <c r="I12" s="476">
        <f t="shared" si="5"/>
        <v>7954664.083333333</v>
      </c>
      <c r="J12" s="476">
        <f t="shared" si="5"/>
        <v>7954664.083333333</v>
      </c>
      <c r="K12" s="476">
        <f t="shared" si="5"/>
        <v>7954664.083333333</v>
      </c>
      <c r="L12" s="476">
        <f t="shared" si="5"/>
        <v>7954664.083333333</v>
      </c>
      <c r="M12" s="476">
        <f t="shared" si="5"/>
        <v>7954664.083333333</v>
      </c>
      <c r="N12" s="477">
        <f t="shared" si="2"/>
        <v>95455968.999999985</v>
      </c>
      <c r="O12" s="370"/>
      <c r="P12" s="313"/>
    </row>
    <row r="13" spans="1:18" x14ac:dyDescent="0.2">
      <c r="A13" s="369" t="s">
        <v>20</v>
      </c>
      <c r="B13" s="476">
        <f>'2.melléklet.Önkormányzat.és int'!V44/12</f>
        <v>0</v>
      </c>
      <c r="C13" s="476">
        <f t="shared" si="0"/>
        <v>0</v>
      </c>
      <c r="D13" s="476">
        <f t="shared" ref="D13:M13" si="6">+C13</f>
        <v>0</v>
      </c>
      <c r="E13" s="476">
        <f t="shared" si="6"/>
        <v>0</v>
      </c>
      <c r="F13" s="476">
        <f t="shared" si="6"/>
        <v>0</v>
      </c>
      <c r="G13" s="476">
        <f t="shared" si="6"/>
        <v>0</v>
      </c>
      <c r="H13" s="476">
        <f t="shared" si="6"/>
        <v>0</v>
      </c>
      <c r="I13" s="476">
        <f t="shared" si="6"/>
        <v>0</v>
      </c>
      <c r="J13" s="476">
        <f t="shared" si="6"/>
        <v>0</v>
      </c>
      <c r="K13" s="476">
        <f t="shared" si="6"/>
        <v>0</v>
      </c>
      <c r="L13" s="476">
        <f t="shared" si="6"/>
        <v>0</v>
      </c>
      <c r="M13" s="476">
        <f t="shared" si="6"/>
        <v>0</v>
      </c>
      <c r="N13" s="477">
        <f t="shared" si="2"/>
        <v>0</v>
      </c>
      <c r="O13" s="370"/>
      <c r="P13" s="313"/>
    </row>
    <row r="14" spans="1:18" ht="36" x14ac:dyDescent="0.2">
      <c r="A14" s="369" t="s">
        <v>319</v>
      </c>
      <c r="B14" s="476">
        <f>'1.melléklet.Önkormányzat'!C22/12</f>
        <v>173535823.16666666</v>
      </c>
      <c r="C14" s="476">
        <f t="shared" si="0"/>
        <v>173535823.16666666</v>
      </c>
      <c r="D14" s="476">
        <f t="shared" ref="D14:M14" si="7">+C14</f>
        <v>173535823.16666666</v>
      </c>
      <c r="E14" s="476">
        <f t="shared" si="7"/>
        <v>173535823.16666666</v>
      </c>
      <c r="F14" s="476">
        <f t="shared" si="7"/>
        <v>173535823.16666666</v>
      </c>
      <c r="G14" s="476">
        <f t="shared" si="7"/>
        <v>173535823.16666666</v>
      </c>
      <c r="H14" s="476">
        <f t="shared" si="7"/>
        <v>173535823.16666666</v>
      </c>
      <c r="I14" s="476">
        <f t="shared" si="7"/>
        <v>173535823.16666666</v>
      </c>
      <c r="J14" s="476">
        <f t="shared" si="7"/>
        <v>173535823.16666666</v>
      </c>
      <c r="K14" s="476">
        <f t="shared" si="7"/>
        <v>173535823.16666666</v>
      </c>
      <c r="L14" s="476">
        <f t="shared" si="7"/>
        <v>173535823.16666666</v>
      </c>
      <c r="M14" s="476">
        <f t="shared" si="7"/>
        <v>173535823.16666666</v>
      </c>
      <c r="N14" s="477">
        <f t="shared" si="2"/>
        <v>2082429878.0000002</v>
      </c>
      <c r="O14" s="370"/>
      <c r="P14" s="313"/>
    </row>
    <row r="15" spans="1:18" ht="24" x14ac:dyDescent="0.2">
      <c r="A15" s="369" t="s">
        <v>78</v>
      </c>
      <c r="B15" s="476"/>
      <c r="C15" s="476">
        <f t="shared" si="0"/>
        <v>0</v>
      </c>
      <c r="D15" s="476">
        <f t="shared" ref="D15:E15" si="8">+C15</f>
        <v>0</v>
      </c>
      <c r="E15" s="476">
        <f t="shared" si="8"/>
        <v>0</v>
      </c>
      <c r="F15" s="476"/>
      <c r="G15" s="476"/>
      <c r="H15" s="476">
        <f>'1.melléklet.Önkormányzat'!D20</f>
        <v>0</v>
      </c>
      <c r="I15" s="476"/>
      <c r="J15" s="476"/>
      <c r="K15" s="476"/>
      <c r="L15" s="476"/>
      <c r="M15" s="476"/>
      <c r="N15" s="477">
        <f t="shared" si="2"/>
        <v>0</v>
      </c>
      <c r="O15" s="370"/>
      <c r="P15" s="313"/>
    </row>
    <row r="16" spans="1:18" ht="24" x14ac:dyDescent="0.2">
      <c r="A16" s="369" t="s">
        <v>135</v>
      </c>
      <c r="B16" s="476"/>
      <c r="C16" s="476"/>
      <c r="D16" s="476"/>
      <c r="E16" s="476"/>
      <c r="F16" s="476">
        <f ca="1">'1.melléklet.Önkormányzat'!C36</f>
        <v>265492490</v>
      </c>
      <c r="G16" s="476"/>
      <c r="H16" s="476"/>
      <c r="I16" s="476"/>
      <c r="J16" s="476"/>
      <c r="K16" s="476"/>
      <c r="L16" s="476"/>
      <c r="M16" s="476"/>
      <c r="N16" s="477">
        <f t="shared" ca="1" si="2"/>
        <v>265492490</v>
      </c>
      <c r="O16" s="370"/>
      <c r="P16" s="313"/>
    </row>
    <row r="17" spans="1:16" ht="24" x14ac:dyDescent="0.2">
      <c r="A17" s="369" t="s">
        <v>504</v>
      </c>
      <c r="B17" s="476"/>
      <c r="C17" s="476">
        <v>0</v>
      </c>
      <c r="D17" s="476">
        <v>0</v>
      </c>
      <c r="E17" s="476">
        <v>0</v>
      </c>
      <c r="F17" s="476"/>
      <c r="G17" s="476">
        <v>0</v>
      </c>
      <c r="H17" s="476">
        <v>0</v>
      </c>
      <c r="I17" s="476">
        <v>0</v>
      </c>
      <c r="J17" s="476">
        <v>0</v>
      </c>
      <c r="K17" s="476">
        <v>0</v>
      </c>
      <c r="L17" s="476">
        <v>0</v>
      </c>
      <c r="M17" s="476">
        <v>0</v>
      </c>
      <c r="N17" s="477">
        <f t="shared" si="2"/>
        <v>0</v>
      </c>
      <c r="O17" s="370"/>
      <c r="P17" s="313"/>
    </row>
    <row r="18" spans="1:16" x14ac:dyDescent="0.2">
      <c r="A18" s="369" t="s">
        <v>505</v>
      </c>
      <c r="B18" s="476">
        <f>'1.melléklet.Önkormányzat'!C31/12</f>
        <v>907250</v>
      </c>
      <c r="C18" s="476">
        <f>+B18</f>
        <v>907250</v>
      </c>
      <c r="D18" s="476">
        <f t="shared" ref="D18:M18" si="9">+C18</f>
        <v>907250</v>
      </c>
      <c r="E18" s="476">
        <f t="shared" si="9"/>
        <v>907250</v>
      </c>
      <c r="F18" s="476">
        <f t="shared" si="9"/>
        <v>907250</v>
      </c>
      <c r="G18" s="476">
        <f t="shared" si="9"/>
        <v>907250</v>
      </c>
      <c r="H18" s="476">
        <f t="shared" si="9"/>
        <v>907250</v>
      </c>
      <c r="I18" s="476">
        <f t="shared" si="9"/>
        <v>907250</v>
      </c>
      <c r="J18" s="476">
        <f t="shared" si="9"/>
        <v>907250</v>
      </c>
      <c r="K18" s="476">
        <f t="shared" si="9"/>
        <v>907250</v>
      </c>
      <c r="L18" s="476">
        <f t="shared" si="9"/>
        <v>907250</v>
      </c>
      <c r="M18" s="476">
        <f t="shared" si="9"/>
        <v>907250</v>
      </c>
      <c r="N18" s="477">
        <f t="shared" si="2"/>
        <v>10887000</v>
      </c>
      <c r="O18" s="370"/>
      <c r="P18" s="313"/>
    </row>
    <row r="19" spans="1:16" x14ac:dyDescent="0.2">
      <c r="A19" s="369" t="s">
        <v>347</v>
      </c>
      <c r="B19" s="476">
        <v>0</v>
      </c>
      <c r="C19" s="476">
        <v>0</v>
      </c>
      <c r="D19" s="476">
        <v>0</v>
      </c>
      <c r="E19" s="476">
        <v>0</v>
      </c>
      <c r="F19" s="476">
        <v>0</v>
      </c>
      <c r="G19" s="476">
        <v>0</v>
      </c>
      <c r="H19" s="476">
        <v>0</v>
      </c>
      <c r="I19" s="476">
        <v>0</v>
      </c>
      <c r="J19" s="476">
        <v>0</v>
      </c>
      <c r="K19" s="476">
        <v>0</v>
      </c>
      <c r="L19" s="476">
        <v>0</v>
      </c>
      <c r="M19" s="476">
        <v>0</v>
      </c>
      <c r="N19" s="477">
        <f t="shared" si="2"/>
        <v>0</v>
      </c>
      <c r="O19" s="370"/>
      <c r="P19" s="313"/>
    </row>
    <row r="20" spans="1:16" x14ac:dyDescent="0.2">
      <c r="A20" s="371" t="s">
        <v>348</v>
      </c>
      <c r="B20" s="478">
        <f ca="1">SUM(B9:B19)</f>
        <v>260259641.5</v>
      </c>
      <c r="C20" s="478">
        <f ca="1">SUM(C9:C19)</f>
        <v>260259641.5</v>
      </c>
      <c r="D20" s="478">
        <f t="shared" ref="D20:M20" ca="1" si="10">SUM(D9:D19)</f>
        <v>260259641.5</v>
      </c>
      <c r="E20" s="478">
        <f t="shared" ca="1" si="10"/>
        <v>260259641.5</v>
      </c>
      <c r="F20" s="478">
        <f t="shared" ca="1" si="10"/>
        <v>525752131.5</v>
      </c>
      <c r="G20" s="478">
        <f t="shared" ca="1" si="10"/>
        <v>260259641.5</v>
      </c>
      <c r="H20" s="478">
        <f t="shared" ca="1" si="10"/>
        <v>260259641.5</v>
      </c>
      <c r="I20" s="478">
        <f t="shared" ca="1" si="10"/>
        <v>260259641.5</v>
      </c>
      <c r="J20" s="478">
        <f t="shared" ca="1" si="10"/>
        <v>260259641.5</v>
      </c>
      <c r="K20" s="478">
        <f t="shared" ca="1" si="10"/>
        <v>260259641.5</v>
      </c>
      <c r="L20" s="478">
        <f t="shared" ca="1" si="10"/>
        <v>260259641.5</v>
      </c>
      <c r="M20" s="478">
        <f t="shared" ca="1" si="10"/>
        <v>260259641.5</v>
      </c>
      <c r="N20" s="477">
        <f t="shared" ca="1" si="2"/>
        <v>3388608188</v>
      </c>
      <c r="O20" s="370"/>
      <c r="P20" s="313"/>
    </row>
    <row r="21" spans="1:16" x14ac:dyDescent="0.2">
      <c r="A21" s="367" t="s">
        <v>349</v>
      </c>
      <c r="B21" s="478"/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7"/>
      <c r="O21" s="372"/>
      <c r="P21" s="313"/>
    </row>
    <row r="22" spans="1:16" x14ac:dyDescent="0.2">
      <c r="A22" s="369" t="s">
        <v>41</v>
      </c>
      <c r="B22" s="476">
        <f>'1.melléklet.Önkormányzat'!C50/12</f>
        <v>42093926.25</v>
      </c>
      <c r="C22" s="476">
        <f t="shared" ref="C22:C28" si="11">+B22</f>
        <v>42093926.25</v>
      </c>
      <c r="D22" s="476">
        <f t="shared" ref="D22:M22" si="12">+C22</f>
        <v>42093926.25</v>
      </c>
      <c r="E22" s="476">
        <f t="shared" si="12"/>
        <v>42093926.25</v>
      </c>
      <c r="F22" s="476">
        <f t="shared" si="12"/>
        <v>42093926.25</v>
      </c>
      <c r="G22" s="476">
        <f t="shared" si="12"/>
        <v>42093926.25</v>
      </c>
      <c r="H22" s="476">
        <f t="shared" si="12"/>
        <v>42093926.25</v>
      </c>
      <c r="I22" s="476">
        <f t="shared" si="12"/>
        <v>42093926.25</v>
      </c>
      <c r="J22" s="476">
        <f t="shared" si="12"/>
        <v>42093926.25</v>
      </c>
      <c r="K22" s="476">
        <f t="shared" si="12"/>
        <v>42093926.25</v>
      </c>
      <c r="L22" s="476">
        <f t="shared" si="12"/>
        <v>42093926.25</v>
      </c>
      <c r="M22" s="476">
        <f t="shared" si="12"/>
        <v>42093926.25</v>
      </c>
      <c r="N22" s="477">
        <f t="shared" ref="N22:N29" si="13">SUM(B22:M22)</f>
        <v>505127115</v>
      </c>
      <c r="P22" s="313"/>
    </row>
    <row r="23" spans="1:16" ht="24" x14ac:dyDescent="0.2">
      <c r="A23" s="369" t="s">
        <v>314</v>
      </c>
      <c r="B23" s="476">
        <f>'1.melléklet.Önkormányzat'!C51/12</f>
        <v>5016760.416666667</v>
      </c>
      <c r="C23" s="476">
        <f t="shared" si="11"/>
        <v>5016760.416666667</v>
      </c>
      <c r="D23" s="476">
        <f t="shared" ref="D23:M23" si="14">+C23</f>
        <v>5016760.416666667</v>
      </c>
      <c r="E23" s="476">
        <f t="shared" si="14"/>
        <v>5016760.416666667</v>
      </c>
      <c r="F23" s="476">
        <f t="shared" si="14"/>
        <v>5016760.416666667</v>
      </c>
      <c r="G23" s="476">
        <f t="shared" si="14"/>
        <v>5016760.416666667</v>
      </c>
      <c r="H23" s="476">
        <f t="shared" si="14"/>
        <v>5016760.416666667</v>
      </c>
      <c r="I23" s="476">
        <f t="shared" si="14"/>
        <v>5016760.416666667</v>
      </c>
      <c r="J23" s="476">
        <f t="shared" si="14"/>
        <v>5016760.416666667</v>
      </c>
      <c r="K23" s="476">
        <f t="shared" si="14"/>
        <v>5016760.416666667</v>
      </c>
      <c r="L23" s="476">
        <f t="shared" si="14"/>
        <v>5016760.416666667</v>
      </c>
      <c r="M23" s="476">
        <f t="shared" si="14"/>
        <v>5016760.416666667</v>
      </c>
      <c r="N23" s="477">
        <f t="shared" si="13"/>
        <v>60201124.999999993</v>
      </c>
      <c r="O23" s="373"/>
      <c r="P23" s="313"/>
    </row>
    <row r="24" spans="1:16" x14ac:dyDescent="0.2">
      <c r="A24" s="369" t="s">
        <v>42</v>
      </c>
      <c r="B24" s="476">
        <f>'1.melléklet.Önkormányzat'!C52/12</f>
        <v>39302335.416666664</v>
      </c>
      <c r="C24" s="476">
        <f t="shared" si="11"/>
        <v>39302335.416666664</v>
      </c>
      <c r="D24" s="476">
        <f t="shared" ref="D24:M24" si="15">+C24</f>
        <v>39302335.416666664</v>
      </c>
      <c r="E24" s="476">
        <f t="shared" si="15"/>
        <v>39302335.416666664</v>
      </c>
      <c r="F24" s="476">
        <f t="shared" si="15"/>
        <v>39302335.416666664</v>
      </c>
      <c r="G24" s="476">
        <f t="shared" si="15"/>
        <v>39302335.416666664</v>
      </c>
      <c r="H24" s="476">
        <f t="shared" si="15"/>
        <v>39302335.416666664</v>
      </c>
      <c r="I24" s="476">
        <f t="shared" si="15"/>
        <v>39302335.416666664</v>
      </c>
      <c r="J24" s="476">
        <f t="shared" si="15"/>
        <v>39302335.416666664</v>
      </c>
      <c r="K24" s="476">
        <f t="shared" si="15"/>
        <v>39302335.416666664</v>
      </c>
      <c r="L24" s="476">
        <f t="shared" si="15"/>
        <v>39302335.416666664</v>
      </c>
      <c r="M24" s="476">
        <f t="shared" si="15"/>
        <v>39302335.416666664</v>
      </c>
      <c r="N24" s="477">
        <f t="shared" si="13"/>
        <v>471628025.00000006</v>
      </c>
      <c r="O24" s="373"/>
      <c r="P24" s="313"/>
    </row>
    <row r="25" spans="1:16" x14ac:dyDescent="0.2">
      <c r="A25" s="369" t="s">
        <v>43</v>
      </c>
      <c r="B25" s="476">
        <f>'1.melléklet.Önkormányzat'!C53/12</f>
        <v>1963960.8333333333</v>
      </c>
      <c r="C25" s="476">
        <f t="shared" si="11"/>
        <v>1963960.8333333333</v>
      </c>
      <c r="D25" s="476">
        <f t="shared" ref="D25:M25" si="16">+C25</f>
        <v>1963960.8333333333</v>
      </c>
      <c r="E25" s="476">
        <f t="shared" si="16"/>
        <v>1963960.8333333333</v>
      </c>
      <c r="F25" s="476">
        <f t="shared" si="16"/>
        <v>1963960.8333333333</v>
      </c>
      <c r="G25" s="476">
        <f t="shared" si="16"/>
        <v>1963960.8333333333</v>
      </c>
      <c r="H25" s="476">
        <f t="shared" si="16"/>
        <v>1963960.8333333333</v>
      </c>
      <c r="I25" s="476">
        <f t="shared" si="16"/>
        <v>1963960.8333333333</v>
      </c>
      <c r="J25" s="476">
        <f t="shared" si="16"/>
        <v>1963960.8333333333</v>
      </c>
      <c r="K25" s="476">
        <f t="shared" si="16"/>
        <v>1963960.8333333333</v>
      </c>
      <c r="L25" s="476">
        <f t="shared" si="16"/>
        <v>1963960.8333333333</v>
      </c>
      <c r="M25" s="476">
        <f t="shared" si="16"/>
        <v>1963960.8333333333</v>
      </c>
      <c r="N25" s="477">
        <f t="shared" si="13"/>
        <v>23567529.999999996</v>
      </c>
      <c r="O25" s="373"/>
      <c r="P25" s="313"/>
    </row>
    <row r="26" spans="1:16" x14ac:dyDescent="0.2">
      <c r="A26" s="369" t="s">
        <v>44</v>
      </c>
      <c r="B26" s="476">
        <f>'1.melléklet.Önkormányzat'!C54/12</f>
        <v>3024610.0833333335</v>
      </c>
      <c r="C26" s="476">
        <f t="shared" si="11"/>
        <v>3024610.0833333335</v>
      </c>
      <c r="D26" s="476">
        <f t="shared" ref="D26:M26" si="17">+C26</f>
        <v>3024610.0833333335</v>
      </c>
      <c r="E26" s="476">
        <f t="shared" si="17"/>
        <v>3024610.0833333335</v>
      </c>
      <c r="F26" s="476">
        <f t="shared" si="17"/>
        <v>3024610.0833333335</v>
      </c>
      <c r="G26" s="476">
        <f t="shared" si="17"/>
        <v>3024610.0833333335</v>
      </c>
      <c r="H26" s="476">
        <f t="shared" si="17"/>
        <v>3024610.0833333335</v>
      </c>
      <c r="I26" s="476">
        <f t="shared" si="17"/>
        <v>3024610.0833333335</v>
      </c>
      <c r="J26" s="476">
        <f t="shared" si="17"/>
        <v>3024610.0833333335</v>
      </c>
      <c r="K26" s="476">
        <f t="shared" si="17"/>
        <v>3024610.0833333335</v>
      </c>
      <c r="L26" s="476">
        <f t="shared" si="17"/>
        <v>3024610.0833333335</v>
      </c>
      <c r="M26" s="476">
        <f t="shared" si="17"/>
        <v>3024610.0833333335</v>
      </c>
      <c r="N26" s="477">
        <f t="shared" si="13"/>
        <v>36295320.999999993</v>
      </c>
      <c r="O26" s="373"/>
      <c r="P26" s="313"/>
    </row>
    <row r="27" spans="1:16" x14ac:dyDescent="0.2">
      <c r="A27" s="369" t="s">
        <v>47</v>
      </c>
      <c r="B27" s="476">
        <f>'1.melléklet.Önkormányzat'!C59/7</f>
        <v>18935911</v>
      </c>
      <c r="C27" s="476">
        <f t="shared" si="11"/>
        <v>18935911</v>
      </c>
      <c r="D27" s="476">
        <f t="shared" ref="D27:M27" si="18">+C27</f>
        <v>18935911</v>
      </c>
      <c r="E27" s="476">
        <f t="shared" si="18"/>
        <v>18935911</v>
      </c>
      <c r="F27" s="476">
        <f t="shared" si="18"/>
        <v>18935911</v>
      </c>
      <c r="G27" s="476">
        <f t="shared" si="18"/>
        <v>18935911</v>
      </c>
      <c r="H27" s="476">
        <f t="shared" si="18"/>
        <v>18935911</v>
      </c>
      <c r="I27" s="476"/>
      <c r="J27" s="476">
        <f t="shared" si="18"/>
        <v>0</v>
      </c>
      <c r="K27" s="476">
        <f t="shared" si="18"/>
        <v>0</v>
      </c>
      <c r="L27" s="476">
        <f t="shared" si="18"/>
        <v>0</v>
      </c>
      <c r="M27" s="476">
        <f t="shared" si="18"/>
        <v>0</v>
      </c>
      <c r="N27" s="477">
        <f t="shared" si="13"/>
        <v>132551377</v>
      </c>
      <c r="O27" s="373"/>
      <c r="P27" s="313"/>
    </row>
    <row r="28" spans="1:16" x14ac:dyDescent="0.2">
      <c r="A28" s="369" t="s">
        <v>48</v>
      </c>
      <c r="B28" s="476"/>
      <c r="C28" s="476">
        <f t="shared" si="11"/>
        <v>0</v>
      </c>
      <c r="D28" s="476">
        <f>'1.melléklet.Önkormányzat'!C61/2</f>
        <v>983713753.5</v>
      </c>
      <c r="E28" s="476">
        <f>'1.melléklet.Önkormányzat'!D61/2</f>
        <v>0</v>
      </c>
      <c r="F28" s="476">
        <f t="shared" ref="F28:H28" si="19">+E28</f>
        <v>0</v>
      </c>
      <c r="G28" s="476">
        <f t="shared" si="19"/>
        <v>0</v>
      </c>
      <c r="H28" s="476">
        <f t="shared" si="19"/>
        <v>0</v>
      </c>
      <c r="I28" s="476"/>
      <c r="J28" s="476">
        <f>D28</f>
        <v>983713753.5</v>
      </c>
      <c r="K28" s="476"/>
      <c r="L28" s="476"/>
      <c r="M28" s="476"/>
      <c r="N28" s="477">
        <f t="shared" si="13"/>
        <v>1967427507</v>
      </c>
      <c r="O28" s="373"/>
      <c r="P28" s="313"/>
    </row>
    <row r="29" spans="1:16" ht="24" x14ac:dyDescent="0.2">
      <c r="A29" s="369" t="s">
        <v>300</v>
      </c>
      <c r="B29" s="476"/>
      <c r="C29" s="476">
        <v>600000</v>
      </c>
      <c r="D29" s="476">
        <v>800000</v>
      </c>
      <c r="E29" s="476"/>
      <c r="F29" s="476">
        <v>1000000</v>
      </c>
      <c r="G29" s="476"/>
      <c r="H29" s="476"/>
      <c r="I29" s="476"/>
      <c r="J29" s="476"/>
      <c r="K29" s="476">
        <f t="shared" ref="K29" si="20">+J29</f>
        <v>0</v>
      </c>
      <c r="L29" s="476"/>
      <c r="M29" s="476"/>
      <c r="N29" s="477">
        <f t="shared" si="13"/>
        <v>2400000</v>
      </c>
      <c r="O29" s="373"/>
      <c r="P29" s="313"/>
    </row>
    <row r="30" spans="1:16" ht="24" x14ac:dyDescent="0.2">
      <c r="A30" s="369" t="s">
        <v>51</v>
      </c>
      <c r="B30" s="476">
        <f>'1.melléklet.Önkormányzat'!C67</f>
        <v>25341976</v>
      </c>
      <c r="C30" s="476">
        <v>0</v>
      </c>
      <c r="D30" s="476">
        <v>0</v>
      </c>
      <c r="E30" s="476">
        <v>0</v>
      </c>
      <c r="F30" s="476">
        <v>0</v>
      </c>
      <c r="G30" s="476">
        <v>0</v>
      </c>
      <c r="H30" s="476">
        <v>0</v>
      </c>
      <c r="I30" s="476">
        <v>0</v>
      </c>
      <c r="J30" s="476">
        <v>0</v>
      </c>
      <c r="K30" s="476">
        <v>0</v>
      </c>
      <c r="L30" s="476">
        <v>0</v>
      </c>
      <c r="M30" s="476">
        <v>0</v>
      </c>
      <c r="N30" s="477">
        <f t="shared" ref="N30:N33" si="21">SUM(B30:M30)</f>
        <v>25341976</v>
      </c>
      <c r="O30" s="373"/>
      <c r="P30" s="313"/>
    </row>
    <row r="31" spans="1:16" x14ac:dyDescent="0.2">
      <c r="A31" s="374" t="s">
        <v>45</v>
      </c>
      <c r="B31" s="476">
        <f>'1.melléklet.Önkormányzat'!C55/12</f>
        <v>13672351</v>
      </c>
      <c r="C31" s="476">
        <f>+B31</f>
        <v>13672351</v>
      </c>
      <c r="D31" s="476">
        <f t="shared" ref="D31:M31" si="22">+C31</f>
        <v>13672351</v>
      </c>
      <c r="E31" s="476">
        <f t="shared" si="22"/>
        <v>13672351</v>
      </c>
      <c r="F31" s="476">
        <f t="shared" si="22"/>
        <v>13672351</v>
      </c>
      <c r="G31" s="476">
        <f t="shared" si="22"/>
        <v>13672351</v>
      </c>
      <c r="H31" s="476">
        <f t="shared" si="22"/>
        <v>13672351</v>
      </c>
      <c r="I31" s="476">
        <f t="shared" si="22"/>
        <v>13672351</v>
      </c>
      <c r="J31" s="476">
        <f t="shared" si="22"/>
        <v>13672351</v>
      </c>
      <c r="K31" s="476">
        <f t="shared" si="22"/>
        <v>13672351</v>
      </c>
      <c r="L31" s="476">
        <f t="shared" si="22"/>
        <v>13672351</v>
      </c>
      <c r="M31" s="476">
        <f t="shared" si="22"/>
        <v>13672351</v>
      </c>
      <c r="N31" s="477">
        <f t="shared" si="21"/>
        <v>164068212</v>
      </c>
      <c r="O31" s="373"/>
      <c r="P31" s="313"/>
    </row>
    <row r="32" spans="1:16" x14ac:dyDescent="0.2">
      <c r="A32" s="371" t="s">
        <v>351</v>
      </c>
      <c r="B32" s="478">
        <f t="shared" ref="B32:M32" si="23">SUM(B22:B31)</f>
        <v>149351831</v>
      </c>
      <c r="C32" s="478">
        <f t="shared" si="23"/>
        <v>124609854.99999999</v>
      </c>
      <c r="D32" s="478">
        <f t="shared" si="23"/>
        <v>1108523608.5</v>
      </c>
      <c r="E32" s="478">
        <f t="shared" si="23"/>
        <v>124009854.99999999</v>
      </c>
      <c r="F32" s="478">
        <f t="shared" si="23"/>
        <v>125009854.99999999</v>
      </c>
      <c r="G32" s="478">
        <f t="shared" si="23"/>
        <v>124009854.99999999</v>
      </c>
      <c r="H32" s="478">
        <f t="shared" si="23"/>
        <v>124009854.99999999</v>
      </c>
      <c r="I32" s="478">
        <f t="shared" si="23"/>
        <v>105073943.99999999</v>
      </c>
      <c r="J32" s="478">
        <f t="shared" si="23"/>
        <v>1088787697.5</v>
      </c>
      <c r="K32" s="478">
        <f t="shared" si="23"/>
        <v>105073943.99999999</v>
      </c>
      <c r="L32" s="478">
        <f t="shared" si="23"/>
        <v>105073943.99999999</v>
      </c>
      <c r="M32" s="478">
        <f t="shared" si="23"/>
        <v>105073943.99999999</v>
      </c>
      <c r="N32" s="477">
        <f>SUM(B32:M32)</f>
        <v>3388608188</v>
      </c>
      <c r="O32" s="313"/>
      <c r="P32" s="313"/>
    </row>
    <row r="33" spans="1:16" ht="12.75" thickBot="1" x14ac:dyDescent="0.25">
      <c r="A33" s="375" t="s">
        <v>352</v>
      </c>
      <c r="B33" s="479">
        <f ca="1">'6.melléklet.Kiadások.Önk.'!AG63/12</f>
        <v>0</v>
      </c>
      <c r="C33" s="479">
        <f ca="1">+B33</f>
        <v>0</v>
      </c>
      <c r="D33" s="479">
        <f t="shared" ref="D33:M33" ca="1" si="24">+C33</f>
        <v>0</v>
      </c>
      <c r="E33" s="479">
        <f t="shared" ca="1" si="24"/>
        <v>0</v>
      </c>
      <c r="F33" s="479">
        <f t="shared" ca="1" si="24"/>
        <v>0</v>
      </c>
      <c r="G33" s="479">
        <f t="shared" ca="1" si="24"/>
        <v>0</v>
      </c>
      <c r="H33" s="479">
        <f t="shared" ca="1" si="24"/>
        <v>0</v>
      </c>
      <c r="I33" s="479">
        <f t="shared" ca="1" si="24"/>
        <v>0</v>
      </c>
      <c r="J33" s="479">
        <f t="shared" ca="1" si="24"/>
        <v>0</v>
      </c>
      <c r="K33" s="479">
        <f t="shared" ca="1" si="24"/>
        <v>0</v>
      </c>
      <c r="L33" s="479">
        <f t="shared" ca="1" si="24"/>
        <v>0</v>
      </c>
      <c r="M33" s="479">
        <f t="shared" ca="1" si="24"/>
        <v>0</v>
      </c>
      <c r="N33" s="480">
        <f t="shared" ca="1" si="21"/>
        <v>0</v>
      </c>
      <c r="O33" s="310"/>
      <c r="P33" s="313"/>
    </row>
    <row r="34" spans="1:16" x14ac:dyDescent="0.2">
      <c r="A34" s="195"/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</row>
    <row r="35" spans="1:16" x14ac:dyDescent="0.2">
      <c r="A35" s="3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</row>
    <row r="36" spans="1:16" x14ac:dyDescent="0.2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10"/>
    </row>
    <row r="37" spans="1:16" x14ac:dyDescent="0.2">
      <c r="B37" s="322"/>
      <c r="N37" s="313"/>
    </row>
    <row r="38" spans="1:16" x14ac:dyDescent="0.2">
      <c r="B38" s="322"/>
      <c r="N38" s="313"/>
    </row>
    <row r="39" spans="1:16" x14ac:dyDescent="0.2">
      <c r="B39" s="322"/>
      <c r="N39" s="313"/>
    </row>
    <row r="40" spans="1:16" x14ac:dyDescent="0.2">
      <c r="B40" s="322"/>
      <c r="F40" s="379"/>
      <c r="N40" s="313"/>
    </row>
    <row r="41" spans="1:16" x14ac:dyDescent="0.2">
      <c r="N41" s="313"/>
    </row>
    <row r="42" spans="1:16" x14ac:dyDescent="0.2">
      <c r="N42" s="313"/>
    </row>
    <row r="43" spans="1:16" x14ac:dyDescent="0.2">
      <c r="B43" s="313"/>
      <c r="N43" s="313"/>
    </row>
    <row r="44" spans="1:16" x14ac:dyDescent="0.2">
      <c r="A44" s="380"/>
      <c r="B44" s="377"/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13"/>
    </row>
    <row r="45" spans="1:16" x14ac:dyDescent="0.2">
      <c r="A45" s="315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</row>
    <row r="46" spans="1:16" x14ac:dyDescent="0.2">
      <c r="B46" s="313"/>
    </row>
    <row r="47" spans="1:16" x14ac:dyDescent="0.2">
      <c r="B47" s="313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R11"/>
  <sheetViews>
    <sheetView zoomScalePageLayoutView="85" workbookViewId="0">
      <selection activeCell="F9" sqref="F9"/>
    </sheetView>
  </sheetViews>
  <sheetFormatPr defaultColWidth="9.140625" defaultRowHeight="12.75" x14ac:dyDescent="0.2"/>
  <cols>
    <col min="1" max="1" width="6.28515625" style="225" customWidth="1"/>
    <col min="2" max="2" width="33.5703125" style="226" customWidth="1"/>
    <col min="3" max="3" width="14.42578125" style="227" customWidth="1"/>
    <col min="4" max="4" width="15" style="227" customWidth="1"/>
    <col min="5" max="5" width="12.140625" style="243" customWidth="1"/>
    <col min="6" max="6" width="27.5703125" style="225" customWidth="1"/>
    <col min="7" max="7" width="13.85546875" style="225" customWidth="1"/>
    <col min="8" max="8" width="15.140625" style="225" customWidth="1"/>
    <col min="9" max="16384" width="9.140625" style="225"/>
  </cols>
  <sheetData>
    <row r="1" spans="1:18" s="195" customFormat="1" ht="27.75" customHeight="1" x14ac:dyDescent="0.2">
      <c r="A1" s="672"/>
      <c r="B1" s="673"/>
      <c r="C1" s="673"/>
      <c r="D1" s="673"/>
      <c r="E1" s="673"/>
      <c r="F1" s="193"/>
      <c r="G1" s="193"/>
      <c r="H1" s="193"/>
      <c r="I1" s="193"/>
      <c r="J1" s="193"/>
      <c r="K1" s="193"/>
      <c r="L1" s="193"/>
      <c r="M1" s="193"/>
      <c r="N1" s="193"/>
      <c r="O1" s="225"/>
      <c r="P1" s="225"/>
      <c r="Q1" s="225"/>
      <c r="R1" s="225"/>
    </row>
    <row r="2" spans="1:18" s="195" customFormat="1" x14ac:dyDescent="0.2">
      <c r="A2" s="676" t="s">
        <v>490</v>
      </c>
      <c r="B2" s="677"/>
      <c r="C2" s="677"/>
      <c r="D2" s="677"/>
      <c r="E2" s="677"/>
    </row>
    <row r="3" spans="1:18" s="195" customFormat="1" ht="28.5" customHeight="1" x14ac:dyDescent="0.2">
      <c r="F3" s="193"/>
      <c r="G3" s="193"/>
      <c r="H3" s="193"/>
      <c r="I3" s="193"/>
      <c r="J3" s="193"/>
      <c r="K3" s="193"/>
      <c r="L3" s="193"/>
      <c r="M3" s="193"/>
      <c r="N3" s="193"/>
      <c r="O3" s="225"/>
      <c r="P3" s="225"/>
      <c r="Q3" s="225"/>
      <c r="R3" s="225"/>
    </row>
    <row r="4" spans="1:18" s="195" customFormat="1" ht="12" x14ac:dyDescent="0.2">
      <c r="A4" s="199"/>
      <c r="B4" s="200"/>
      <c r="C4" s="200"/>
      <c r="D4" s="200"/>
      <c r="E4" s="291"/>
      <c r="F4" s="291"/>
      <c r="G4" s="291"/>
      <c r="H4" s="291"/>
      <c r="I4" s="291"/>
      <c r="J4" s="292"/>
    </row>
    <row r="5" spans="1:18" s="195" customFormat="1" ht="58.5" customHeight="1" x14ac:dyDescent="0.25">
      <c r="A5" s="685" t="s">
        <v>449</v>
      </c>
      <c r="B5" s="686"/>
      <c r="C5" s="686"/>
      <c r="D5" s="686"/>
      <c r="E5" s="686"/>
      <c r="F5" s="203"/>
      <c r="G5" s="203"/>
      <c r="H5" s="203"/>
      <c r="I5" s="203"/>
      <c r="J5" s="203"/>
      <c r="K5" s="203"/>
      <c r="L5" s="203"/>
      <c r="M5" s="203"/>
      <c r="N5" s="203"/>
      <c r="O5" s="294"/>
      <c r="P5" s="294"/>
      <c r="Q5" s="294"/>
      <c r="R5" s="294"/>
    </row>
    <row r="6" spans="1:18" s="195" customFormat="1" ht="22.5" customHeight="1" thickBot="1" x14ac:dyDescent="0.25">
      <c r="A6" s="687" t="s">
        <v>433</v>
      </c>
      <c r="B6" s="687"/>
      <c r="C6" s="687"/>
      <c r="D6" s="687"/>
      <c r="E6" s="687"/>
      <c r="F6" s="194"/>
      <c r="G6" s="194"/>
      <c r="H6" s="194"/>
      <c r="I6" s="194"/>
      <c r="J6" s="194"/>
      <c r="K6" s="194"/>
      <c r="L6" s="194"/>
      <c r="M6" s="194"/>
      <c r="N6" s="194"/>
      <c r="O6" s="225"/>
      <c r="P6" s="225"/>
      <c r="Q6" s="225"/>
      <c r="R6" s="225"/>
    </row>
    <row r="7" spans="1:18" ht="33" customHeight="1" x14ac:dyDescent="0.2">
      <c r="A7" s="381" t="s">
        <v>353</v>
      </c>
      <c r="B7" s="382" t="s">
        <v>67</v>
      </c>
      <c r="C7" s="383" t="s">
        <v>56</v>
      </c>
      <c r="D7" s="383" t="s">
        <v>57</v>
      </c>
      <c r="E7" s="207" t="s">
        <v>354</v>
      </c>
      <c r="G7" s="384"/>
      <c r="H7" s="384"/>
    </row>
    <row r="8" spans="1:18" x14ac:dyDescent="0.2">
      <c r="A8" s="482" t="s">
        <v>58</v>
      </c>
      <c r="B8" s="483" t="s">
        <v>66</v>
      </c>
      <c r="C8" s="565" t="s">
        <v>59</v>
      </c>
      <c r="D8" s="566" t="s">
        <v>60</v>
      </c>
      <c r="E8" s="567" t="s">
        <v>61</v>
      </c>
      <c r="G8" s="235"/>
      <c r="H8" s="243"/>
    </row>
    <row r="9" spans="1:18" x14ac:dyDescent="0.2">
      <c r="A9" s="385">
        <v>1</v>
      </c>
      <c r="B9" s="210" t="s">
        <v>555</v>
      </c>
      <c r="C9" s="216">
        <v>147429878</v>
      </c>
      <c r="D9" s="213">
        <v>152777550</v>
      </c>
      <c r="E9" s="386">
        <f>D9-C9</f>
        <v>5347672</v>
      </c>
    </row>
    <row r="10" spans="1:18" ht="25.5" x14ac:dyDescent="0.2">
      <c r="A10" s="385">
        <v>2</v>
      </c>
      <c r="B10" s="606" t="s">
        <v>574</v>
      </c>
      <c r="C10" s="579">
        <v>1935000000</v>
      </c>
      <c r="D10" s="607">
        <v>1935000000</v>
      </c>
      <c r="E10" s="608"/>
    </row>
    <row r="11" spans="1:18" ht="13.5" thickBot="1" x14ac:dyDescent="0.25">
      <c r="A11" s="387"/>
      <c r="B11" s="388" t="s">
        <v>69</v>
      </c>
      <c r="C11" s="220">
        <f>SUM(C9)</f>
        <v>147429878</v>
      </c>
      <c r="D11" s="220">
        <f>SUM(D9:D9)</f>
        <v>152777550</v>
      </c>
      <c r="E11" s="221">
        <f>SUM(E9:E9)</f>
        <v>5347672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R17"/>
  <sheetViews>
    <sheetView workbookViewId="0">
      <selection activeCell="C14" sqref="C14"/>
    </sheetView>
  </sheetViews>
  <sheetFormatPr defaultColWidth="9.140625" defaultRowHeight="12.75" x14ac:dyDescent="0.2"/>
  <cols>
    <col min="1" max="1" width="7.7109375" style="209" customWidth="1"/>
    <col min="2" max="2" width="36.7109375" style="209" customWidth="1"/>
    <col min="3" max="4" width="13.28515625" style="209" customWidth="1"/>
    <col min="5" max="5" width="13.5703125" style="209" customWidth="1"/>
    <col min="6" max="16384" width="9.140625" style="209"/>
  </cols>
  <sheetData>
    <row r="1" spans="1:18" s="195" customFormat="1" ht="34.5" customHeight="1" x14ac:dyDescent="0.2">
      <c r="A1" s="672"/>
      <c r="B1" s="673"/>
      <c r="C1" s="673"/>
      <c r="D1" s="673"/>
      <c r="E1" s="673"/>
      <c r="F1" s="193"/>
      <c r="G1" s="193"/>
      <c r="H1" s="193"/>
      <c r="I1" s="193"/>
      <c r="J1" s="193"/>
      <c r="K1" s="193"/>
      <c r="L1" s="193"/>
      <c r="M1" s="193"/>
      <c r="N1" s="193"/>
      <c r="O1" s="225"/>
      <c r="P1" s="225"/>
      <c r="Q1" s="225"/>
      <c r="R1" s="225"/>
    </row>
    <row r="2" spans="1:18" s="195" customFormat="1" ht="34.5" customHeight="1" x14ac:dyDescent="0.2">
      <c r="A2" s="196"/>
      <c r="B2" s="691"/>
      <c r="C2" s="691"/>
      <c r="D2" s="691"/>
      <c r="E2" s="691"/>
    </row>
    <row r="3" spans="1:18" s="195" customFormat="1" ht="34.5" customHeight="1" x14ac:dyDescent="0.2">
      <c r="A3" s="676" t="s">
        <v>556</v>
      </c>
      <c r="B3" s="677"/>
      <c r="C3" s="677"/>
      <c r="D3" s="677"/>
      <c r="E3" s="677"/>
      <c r="F3" s="193"/>
      <c r="G3" s="193"/>
      <c r="H3" s="193"/>
      <c r="I3" s="193"/>
      <c r="J3" s="193"/>
      <c r="K3" s="193"/>
      <c r="L3" s="193"/>
      <c r="M3" s="193"/>
      <c r="N3" s="193"/>
      <c r="O3" s="225"/>
      <c r="P3" s="225"/>
      <c r="Q3" s="225"/>
      <c r="R3" s="225"/>
    </row>
    <row r="4" spans="1:18" s="195" customFormat="1" ht="34.5" customHeight="1" x14ac:dyDescent="0.2">
      <c r="A4" s="199"/>
      <c r="B4" s="200"/>
      <c r="C4" s="200"/>
      <c r="D4" s="200"/>
      <c r="E4" s="291"/>
      <c r="F4" s="291"/>
      <c r="G4" s="291"/>
      <c r="H4" s="291"/>
      <c r="I4" s="291"/>
      <c r="J4" s="292"/>
    </row>
    <row r="5" spans="1:18" s="195" customFormat="1" ht="34.5" customHeight="1" x14ac:dyDescent="0.25">
      <c r="A5" s="685" t="s">
        <v>355</v>
      </c>
      <c r="B5" s="686"/>
      <c r="C5" s="686"/>
      <c r="D5" s="686"/>
      <c r="E5" s="686"/>
      <c r="F5" s="203"/>
      <c r="G5" s="203"/>
      <c r="H5" s="203"/>
      <c r="I5" s="203"/>
      <c r="J5" s="203"/>
      <c r="K5" s="203"/>
      <c r="L5" s="203"/>
      <c r="M5" s="203"/>
      <c r="N5" s="203"/>
      <c r="O5" s="294"/>
      <c r="P5" s="294"/>
      <c r="Q5" s="294"/>
      <c r="R5" s="294"/>
    </row>
    <row r="6" spans="1:18" s="195" customFormat="1" ht="34.5" customHeight="1" x14ac:dyDescent="0.2">
      <c r="A6" s="684" t="s">
        <v>431</v>
      </c>
      <c r="B6" s="684"/>
      <c r="C6" s="684"/>
      <c r="D6" s="684"/>
      <c r="E6" s="684"/>
      <c r="F6" s="194"/>
      <c r="G6" s="194"/>
      <c r="H6" s="194"/>
      <c r="I6" s="194"/>
      <c r="J6" s="194"/>
      <c r="K6" s="194"/>
      <c r="L6" s="194"/>
      <c r="M6" s="194"/>
      <c r="N6" s="194"/>
      <c r="O6" s="225"/>
      <c r="P6" s="225"/>
      <c r="Q6" s="225"/>
      <c r="R6" s="225"/>
    </row>
    <row r="7" spans="1:18" s="195" customFormat="1" ht="42" customHeight="1" x14ac:dyDescent="0.2">
      <c r="A7" s="468" t="s">
        <v>194</v>
      </c>
      <c r="B7" s="468" t="s">
        <v>67</v>
      </c>
      <c r="C7" s="484" t="s">
        <v>356</v>
      </c>
      <c r="D7" s="484" t="s">
        <v>557</v>
      </c>
      <c r="E7" s="484" t="s">
        <v>357</v>
      </c>
      <c r="F7" s="194"/>
      <c r="G7" s="194"/>
      <c r="H7" s="194"/>
      <c r="I7" s="194"/>
      <c r="J7" s="194"/>
      <c r="K7" s="194"/>
      <c r="L7" s="194"/>
      <c r="M7" s="194"/>
      <c r="N7" s="194"/>
      <c r="O7" s="225"/>
      <c r="P7" s="225"/>
      <c r="Q7" s="225"/>
      <c r="R7" s="225"/>
    </row>
    <row r="8" spans="1:18" s="195" customFormat="1" ht="42" customHeight="1" x14ac:dyDescent="0.2">
      <c r="A8" s="468" t="s">
        <v>58</v>
      </c>
      <c r="B8" s="468" t="s">
        <v>66</v>
      </c>
      <c r="C8" s="468" t="s">
        <v>59</v>
      </c>
      <c r="D8" s="468" t="s">
        <v>60</v>
      </c>
      <c r="E8" s="468" t="s">
        <v>61</v>
      </c>
      <c r="F8" s="194"/>
      <c r="G8" s="194"/>
      <c r="H8" s="194"/>
      <c r="I8" s="194"/>
      <c r="J8" s="194"/>
      <c r="K8" s="194"/>
      <c r="L8" s="194"/>
      <c r="M8" s="194"/>
      <c r="N8" s="194"/>
      <c r="O8" s="225"/>
      <c r="P8" s="225"/>
      <c r="Q8" s="225"/>
      <c r="R8" s="225"/>
    </row>
    <row r="9" spans="1:18" ht="15" x14ac:dyDescent="0.25">
      <c r="A9" s="389"/>
      <c r="B9" s="390" t="s">
        <v>358</v>
      </c>
      <c r="C9" s="688"/>
      <c r="D9" s="689"/>
      <c r="E9" s="690"/>
    </row>
    <row r="10" spans="1:18" ht="15.75" x14ac:dyDescent="0.25">
      <c r="A10" s="391">
        <v>1</v>
      </c>
      <c r="B10" s="392" t="s">
        <v>359</v>
      </c>
      <c r="C10" s="393">
        <f>D10+E10</f>
        <v>18752000</v>
      </c>
      <c r="D10" s="394">
        <v>18500000</v>
      </c>
      <c r="E10" s="395">
        <v>252000</v>
      </c>
      <c r="F10" s="396"/>
    </row>
    <row r="11" spans="1:18" ht="15.75" x14ac:dyDescent="0.25">
      <c r="A11" s="391">
        <v>2</v>
      </c>
      <c r="B11" s="392" t="s">
        <v>360</v>
      </c>
      <c r="C11" s="393">
        <f>D11+E11</f>
        <v>115734615</v>
      </c>
      <c r="D11" s="394">
        <v>115317500</v>
      </c>
      <c r="E11" s="395">
        <v>417115</v>
      </c>
      <c r="F11" s="396"/>
    </row>
    <row r="12" spans="1:18" ht="16.5" thickBot="1" x14ac:dyDescent="0.3">
      <c r="A12" s="397"/>
      <c r="B12" s="398" t="s">
        <v>69</v>
      </c>
      <c r="C12" s="399">
        <f>SUM(C10:C11)</f>
        <v>134486615</v>
      </c>
      <c r="D12" s="399">
        <f>SUM(D10:D11)</f>
        <v>133817500</v>
      </c>
      <c r="E12" s="400">
        <f>E10+E11</f>
        <v>669115</v>
      </c>
    </row>
    <row r="17" spans="4:4" x14ac:dyDescent="0.2">
      <c r="D17" s="401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D48"/>
  <sheetViews>
    <sheetView tabSelected="1" showWhiteSpace="0" zoomScale="80" zoomScaleNormal="80" zoomScaleSheetLayoutView="100" workbookViewId="0">
      <pane xSplit="4" ySplit="6" topLeftCell="J25" activePane="bottomRight" state="frozen"/>
      <selection pane="topRight" activeCell="D1" sqref="D1"/>
      <selection pane="bottomLeft" activeCell="A6" sqref="A6"/>
      <selection pane="bottomRight" activeCell="AC50" sqref="AC49:AC50"/>
    </sheetView>
  </sheetViews>
  <sheetFormatPr defaultColWidth="9.28515625" defaultRowHeight="15" x14ac:dyDescent="0.25"/>
  <cols>
    <col min="1" max="1" width="7.140625" style="74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7" bestFit="1" customWidth="1"/>
    <col min="6" max="6" width="13.7109375" style="37" customWidth="1"/>
    <col min="7" max="7" width="15.42578125" style="37" bestFit="1" customWidth="1"/>
    <col min="8" max="8" width="12.42578125" style="37" bestFit="1" customWidth="1"/>
    <col min="9" max="9" width="15.42578125" style="37" bestFit="1" customWidth="1"/>
    <col min="10" max="10" width="12.42578125" style="37" bestFit="1" customWidth="1"/>
    <col min="11" max="11" width="15.42578125" style="37" bestFit="1" customWidth="1"/>
    <col min="12" max="12" width="10.85546875" style="37" customWidth="1"/>
    <col min="13" max="13" width="16.5703125" style="37" bestFit="1" customWidth="1"/>
    <col min="14" max="14" width="14" style="37" customWidth="1"/>
    <col min="15" max="15" width="13.7109375" style="37" customWidth="1"/>
    <col min="16" max="16" width="11.140625" style="37" customWidth="1"/>
    <col min="17" max="17" width="14.85546875" style="37" bestFit="1" customWidth="1"/>
    <col min="18" max="18" width="14" style="37" customWidth="1"/>
    <col min="19" max="19" width="14.28515625" style="37" bestFit="1" customWidth="1"/>
    <col min="20" max="20" width="10.7109375" style="37" bestFit="1" customWidth="1"/>
    <col min="21" max="21" width="12" style="37" customWidth="1"/>
    <col min="22" max="22" width="8" style="37" bestFit="1" customWidth="1"/>
    <col min="23" max="23" width="15.140625" style="37" customWidth="1"/>
    <col min="24" max="24" width="12.42578125" style="37" bestFit="1" customWidth="1"/>
    <col min="25" max="25" width="15.42578125" style="37" bestFit="1" customWidth="1"/>
    <col min="26" max="26" width="12.42578125" style="37" customWidth="1"/>
    <col min="27" max="27" width="14.28515625" style="37" bestFit="1" customWidth="1"/>
    <col min="28" max="28" width="14" style="3" customWidth="1"/>
    <col min="29" max="29" width="12.5703125" style="3" customWidth="1"/>
    <col min="30" max="30" width="13.5703125" style="3" bestFit="1" customWidth="1"/>
    <col min="31" max="16384" width="9.28515625" style="3"/>
  </cols>
  <sheetData>
    <row r="1" spans="1:28" s="506" customFormat="1" ht="28.5" customHeight="1" x14ac:dyDescent="0.3">
      <c r="A1" s="539"/>
      <c r="E1" s="507"/>
      <c r="F1" s="507"/>
      <c r="G1" s="507"/>
      <c r="H1" s="507"/>
      <c r="I1" s="507"/>
      <c r="J1" s="507"/>
      <c r="K1" s="507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07"/>
      <c r="AA1" s="507"/>
    </row>
    <row r="2" spans="1:28" ht="26.25" customHeight="1" x14ac:dyDescent="0.3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U2" s="37" t="s">
        <v>523</v>
      </c>
    </row>
    <row r="3" spans="1:28" ht="45.75" customHeight="1" x14ac:dyDescent="0.25">
      <c r="A3" s="73"/>
      <c r="B3" s="1">
        <v>1</v>
      </c>
      <c r="C3" s="1"/>
      <c r="D3" s="620" t="s">
        <v>524</v>
      </c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ht="45.75" customHeight="1" x14ac:dyDescent="0.25">
      <c r="A4" s="73" t="s">
        <v>58</v>
      </c>
      <c r="B4" s="1"/>
      <c r="C4" s="1" t="s">
        <v>66</v>
      </c>
      <c r="D4" s="103" t="s">
        <v>59</v>
      </c>
      <c r="E4" s="618" t="s">
        <v>60</v>
      </c>
      <c r="F4" s="619"/>
      <c r="G4" s="618" t="s">
        <v>61</v>
      </c>
      <c r="H4" s="619"/>
      <c r="I4" s="618" t="s">
        <v>68</v>
      </c>
      <c r="J4" s="619"/>
      <c r="K4" s="618" t="s">
        <v>70</v>
      </c>
      <c r="L4" s="619"/>
      <c r="M4" s="618" t="s">
        <v>71</v>
      </c>
      <c r="N4" s="619"/>
      <c r="O4" s="618" t="s">
        <v>72</v>
      </c>
      <c r="P4" s="619"/>
      <c r="Q4" s="618"/>
      <c r="R4" s="619"/>
      <c r="S4" s="618" t="s">
        <v>73</v>
      </c>
      <c r="T4" s="619"/>
      <c r="U4" s="618" t="s">
        <v>106</v>
      </c>
      <c r="V4" s="619"/>
      <c r="W4" s="618" t="s">
        <v>100</v>
      </c>
      <c r="X4" s="619"/>
      <c r="Y4" s="618" t="s">
        <v>189</v>
      </c>
      <c r="Z4" s="619"/>
      <c r="AA4" s="618" t="s">
        <v>101</v>
      </c>
      <c r="AB4" s="619"/>
    </row>
    <row r="5" spans="1:28" ht="63.75" customHeight="1" x14ac:dyDescent="0.25">
      <c r="A5" s="73" t="s">
        <v>1</v>
      </c>
      <c r="B5" s="1">
        <v>2</v>
      </c>
      <c r="C5" s="28" t="s">
        <v>74</v>
      </c>
      <c r="D5" s="29" t="s">
        <v>75</v>
      </c>
      <c r="E5" s="616" t="s">
        <v>64</v>
      </c>
      <c r="F5" s="617"/>
      <c r="G5" s="616" t="s">
        <v>63</v>
      </c>
      <c r="H5" s="617"/>
      <c r="I5" s="616" t="s">
        <v>76</v>
      </c>
      <c r="J5" s="617"/>
      <c r="K5" s="616" t="s">
        <v>132</v>
      </c>
      <c r="L5" s="617"/>
      <c r="M5" s="616" t="s">
        <v>77</v>
      </c>
      <c r="N5" s="617"/>
      <c r="O5" s="616" t="s">
        <v>78</v>
      </c>
      <c r="P5" s="617"/>
      <c r="Q5" s="616" t="s">
        <v>238</v>
      </c>
      <c r="R5" s="617"/>
      <c r="S5" s="616" t="s">
        <v>498</v>
      </c>
      <c r="T5" s="617"/>
      <c r="U5" s="616" t="s">
        <v>500</v>
      </c>
      <c r="V5" s="617"/>
      <c r="W5" s="616" t="s">
        <v>134</v>
      </c>
      <c r="X5" s="617"/>
      <c r="Y5" s="616" t="s">
        <v>80</v>
      </c>
      <c r="Z5" s="617"/>
      <c r="AA5" s="621" t="s">
        <v>81</v>
      </c>
      <c r="AB5" s="621"/>
    </row>
    <row r="6" spans="1:28" s="33" customFormat="1" ht="51" customHeight="1" x14ac:dyDescent="0.25">
      <c r="A6" s="73" t="s">
        <v>3</v>
      </c>
      <c r="B6" s="30">
        <v>3</v>
      </c>
      <c r="C6" s="30"/>
      <c r="D6" s="29" t="s">
        <v>67</v>
      </c>
      <c r="E6" s="75" t="s">
        <v>525</v>
      </c>
      <c r="F6" s="15" t="s">
        <v>526</v>
      </c>
      <c r="G6" s="75" t="s">
        <v>525</v>
      </c>
      <c r="H6" s="15" t="s">
        <v>526</v>
      </c>
      <c r="I6" s="75" t="s">
        <v>525</v>
      </c>
      <c r="J6" s="15" t="s">
        <v>526</v>
      </c>
      <c r="K6" s="75" t="s">
        <v>525</v>
      </c>
      <c r="L6" s="15" t="s">
        <v>526</v>
      </c>
      <c r="M6" s="75" t="s">
        <v>525</v>
      </c>
      <c r="N6" s="15" t="s">
        <v>526</v>
      </c>
      <c r="O6" s="75" t="s">
        <v>525</v>
      </c>
      <c r="P6" s="15" t="s">
        <v>526</v>
      </c>
      <c r="Q6" s="75" t="s">
        <v>525</v>
      </c>
      <c r="R6" s="15" t="s">
        <v>526</v>
      </c>
      <c r="S6" s="75" t="s">
        <v>525</v>
      </c>
      <c r="T6" s="15" t="s">
        <v>526</v>
      </c>
      <c r="U6" s="75" t="s">
        <v>525</v>
      </c>
      <c r="V6" s="15" t="s">
        <v>526</v>
      </c>
      <c r="W6" s="75" t="s">
        <v>525</v>
      </c>
      <c r="X6" s="15" t="s">
        <v>526</v>
      </c>
      <c r="Y6" s="75" t="s">
        <v>525</v>
      </c>
      <c r="Z6" s="15" t="s">
        <v>526</v>
      </c>
      <c r="AA6" s="75" t="s">
        <v>525</v>
      </c>
      <c r="AB6" s="15" t="s">
        <v>526</v>
      </c>
    </row>
    <row r="7" spans="1:28" s="33" customFormat="1" ht="15.75" customHeight="1" x14ac:dyDescent="0.25">
      <c r="A7" s="73"/>
      <c r="B7" s="30"/>
      <c r="C7" s="30" t="s">
        <v>83</v>
      </c>
      <c r="D7" s="2" t="s">
        <v>430</v>
      </c>
      <c r="E7" s="133">
        <v>234000</v>
      </c>
      <c r="F7" s="127"/>
      <c r="G7" s="75"/>
      <c r="H7" s="15"/>
      <c r="I7" s="75"/>
      <c r="J7" s="15"/>
      <c r="K7" s="75"/>
      <c r="L7" s="15"/>
      <c r="M7" s="75"/>
      <c r="N7" s="15"/>
      <c r="O7" s="134"/>
      <c r="P7" s="15"/>
      <c r="Q7" s="135"/>
      <c r="R7" s="139"/>
      <c r="S7" s="75"/>
      <c r="T7" s="15"/>
      <c r="U7" s="134"/>
      <c r="V7" s="15"/>
      <c r="W7" s="75"/>
      <c r="X7" s="15"/>
      <c r="Y7" s="75"/>
      <c r="Z7" s="15"/>
      <c r="AA7" s="83">
        <f>E7+G7+I7+M7+O7+S7+Y7+K7+U7+W7+Q7</f>
        <v>234000</v>
      </c>
      <c r="AB7" s="83">
        <f>F7+H7+J7+L7+N7+P7+T7+X7+Z7+R7</f>
        <v>0</v>
      </c>
    </row>
    <row r="8" spans="1:28" s="33" customFormat="1" ht="15.75" customHeight="1" x14ac:dyDescent="0.25">
      <c r="A8" s="73"/>
      <c r="B8" s="30"/>
      <c r="C8" s="30" t="s">
        <v>84</v>
      </c>
      <c r="D8" s="2" t="s">
        <v>451</v>
      </c>
      <c r="E8" s="133">
        <v>16226149</v>
      </c>
      <c r="F8" s="127"/>
      <c r="G8" s="134"/>
      <c r="H8" s="15"/>
      <c r="I8" s="75"/>
      <c r="J8" s="15"/>
      <c r="K8" s="75"/>
      <c r="L8" s="15"/>
      <c r="M8" s="75"/>
      <c r="N8" s="15"/>
      <c r="O8" s="75"/>
      <c r="P8" s="15"/>
      <c r="Q8" s="15"/>
      <c r="R8" s="15"/>
      <c r="S8" s="75"/>
      <c r="T8" s="15"/>
      <c r="U8" s="134"/>
      <c r="V8" s="15"/>
      <c r="W8" s="75"/>
      <c r="X8" s="15"/>
      <c r="Y8" s="75"/>
      <c r="Z8" s="15"/>
      <c r="AA8" s="83">
        <f t="shared" ref="AA8:AA24" si="0">E8+G8+I8+M8+O8+S8+Y8+K8+U8+W8+Q8</f>
        <v>16226149</v>
      </c>
      <c r="AB8" s="83">
        <f t="shared" ref="AB8:AB24" si="1">F8+H8+J8+L8+N8+P8+T8+X8+Z8+R8</f>
        <v>0</v>
      </c>
    </row>
    <row r="9" spans="1:28" s="33" customFormat="1" ht="15.75" customHeight="1" x14ac:dyDescent="0.25">
      <c r="A9" s="73"/>
      <c r="B9" s="30"/>
      <c r="C9" s="30" t="s">
        <v>84</v>
      </c>
      <c r="D9" s="2" t="s">
        <v>452</v>
      </c>
      <c r="E9" s="133">
        <v>2442345</v>
      </c>
      <c r="F9" s="127"/>
      <c r="G9" s="75"/>
      <c r="H9" s="15"/>
      <c r="I9" s="134"/>
      <c r="J9" s="127"/>
      <c r="K9" s="134"/>
      <c r="L9" s="127"/>
      <c r="M9" s="134">
        <v>83684186</v>
      </c>
      <c r="N9" s="127"/>
      <c r="O9" s="134"/>
      <c r="P9" s="127"/>
      <c r="Q9" s="127"/>
      <c r="R9" s="127"/>
      <c r="S9" s="134"/>
      <c r="T9" s="127"/>
      <c r="U9" s="134"/>
      <c r="V9" s="127"/>
      <c r="W9" s="134"/>
      <c r="X9" s="127"/>
      <c r="Y9" s="134"/>
      <c r="Z9" s="127"/>
      <c r="AA9" s="83">
        <f t="shared" si="0"/>
        <v>86126531</v>
      </c>
      <c r="AB9" s="83">
        <f t="shared" si="1"/>
        <v>0</v>
      </c>
    </row>
    <row r="10" spans="1:28" s="33" customFormat="1" ht="15.75" customHeight="1" x14ac:dyDescent="0.25">
      <c r="A10" s="73"/>
      <c r="B10" s="30"/>
      <c r="C10" s="30" t="s">
        <v>84</v>
      </c>
      <c r="D10" s="2" t="s">
        <v>463</v>
      </c>
      <c r="E10" s="133"/>
      <c r="F10" s="127"/>
      <c r="G10" s="75"/>
      <c r="H10" s="15"/>
      <c r="I10" s="75"/>
      <c r="J10" s="15"/>
      <c r="K10" s="75"/>
      <c r="L10" s="15"/>
      <c r="M10" s="75"/>
      <c r="N10" s="127"/>
      <c r="O10" s="75"/>
      <c r="P10" s="15"/>
      <c r="Q10" s="15"/>
      <c r="R10" s="15"/>
      <c r="S10" s="75"/>
      <c r="T10" s="15"/>
      <c r="U10" s="134"/>
      <c r="V10" s="15"/>
      <c r="W10" s="75"/>
      <c r="X10" s="15"/>
      <c r="Y10" s="75"/>
      <c r="Z10" s="15"/>
      <c r="AA10" s="83">
        <f t="shared" si="0"/>
        <v>0</v>
      </c>
      <c r="AB10" s="83">
        <f t="shared" si="1"/>
        <v>0</v>
      </c>
    </row>
    <row r="11" spans="1:28" s="33" customFormat="1" ht="15.75" customHeight="1" x14ac:dyDescent="0.25">
      <c r="A11" s="73"/>
      <c r="B11" s="30"/>
      <c r="C11" s="30" t="s">
        <v>84</v>
      </c>
      <c r="D11" s="2" t="s">
        <v>453</v>
      </c>
      <c r="E11" s="133">
        <v>11650000</v>
      </c>
      <c r="F11" s="127"/>
      <c r="G11" s="75"/>
      <c r="H11" s="15"/>
      <c r="I11" s="75"/>
      <c r="J11" s="15"/>
      <c r="K11" s="75"/>
      <c r="L11" s="15"/>
      <c r="M11" s="586">
        <v>1245000</v>
      </c>
      <c r="N11" s="15"/>
      <c r="O11" s="75"/>
      <c r="P11" s="15"/>
      <c r="Q11" s="15"/>
      <c r="R11" s="15"/>
      <c r="S11" s="563"/>
      <c r="T11" s="15"/>
      <c r="U11" s="134"/>
      <c r="V11" s="15"/>
      <c r="W11" s="75"/>
      <c r="X11" s="15"/>
      <c r="Y11" s="75"/>
      <c r="Z11" s="15"/>
      <c r="AA11" s="83">
        <f t="shared" si="0"/>
        <v>12895000</v>
      </c>
      <c r="AB11" s="83">
        <f t="shared" si="1"/>
        <v>0</v>
      </c>
    </row>
    <row r="12" spans="1:28" s="33" customFormat="1" ht="15.75" customHeight="1" x14ac:dyDescent="0.25">
      <c r="A12" s="73"/>
      <c r="B12" s="30"/>
      <c r="C12" s="30" t="s">
        <v>88</v>
      </c>
      <c r="D12" s="2" t="s">
        <v>470</v>
      </c>
      <c r="E12" s="133"/>
      <c r="F12" s="127"/>
      <c r="G12" s="75"/>
      <c r="H12" s="15"/>
      <c r="I12" s="75"/>
      <c r="J12" s="15"/>
      <c r="K12" s="75"/>
      <c r="L12" s="15"/>
      <c r="M12" s="75"/>
      <c r="N12" s="15"/>
      <c r="O12" s="134">
        <v>147429878</v>
      </c>
      <c r="P12" s="15"/>
      <c r="Q12" s="127">
        <v>1887000</v>
      </c>
      <c r="R12" s="138"/>
      <c r="S12" s="75"/>
      <c r="T12" s="15"/>
      <c r="U12" s="134"/>
      <c r="V12" s="15"/>
      <c r="W12" s="75"/>
      <c r="X12" s="15"/>
      <c r="Y12" s="75"/>
      <c r="Z12" s="15"/>
      <c r="AA12" s="83">
        <f t="shared" si="0"/>
        <v>149316878</v>
      </c>
      <c r="AB12" s="83">
        <f t="shared" si="1"/>
        <v>0</v>
      </c>
    </row>
    <row r="13" spans="1:28" s="33" customFormat="1" ht="15.75" customHeight="1" x14ac:dyDescent="0.25">
      <c r="A13" s="73"/>
      <c r="B13" s="30"/>
      <c r="C13" s="30" t="s">
        <v>84</v>
      </c>
      <c r="D13" s="2" t="s">
        <v>454</v>
      </c>
      <c r="E13" s="133"/>
      <c r="F13" s="127"/>
      <c r="G13" s="134"/>
      <c r="H13" s="15"/>
      <c r="I13" s="75"/>
      <c r="J13" s="15"/>
      <c r="K13" s="75"/>
      <c r="L13" s="15"/>
      <c r="M13" s="75"/>
      <c r="N13" s="15"/>
      <c r="O13" s="75"/>
      <c r="P13" s="15"/>
      <c r="Q13" s="127"/>
      <c r="R13" s="15"/>
      <c r="S13" s="134"/>
      <c r="T13" s="138"/>
      <c r="U13" s="134"/>
      <c r="V13" s="15"/>
      <c r="W13" s="75"/>
      <c r="X13" s="15"/>
      <c r="Y13" s="75"/>
      <c r="Z13" s="15"/>
      <c r="AA13" s="83">
        <f t="shared" si="0"/>
        <v>0</v>
      </c>
      <c r="AB13" s="83">
        <f t="shared" si="1"/>
        <v>0</v>
      </c>
    </row>
    <row r="14" spans="1:28" s="33" customFormat="1" ht="15.75" customHeight="1" x14ac:dyDescent="0.25">
      <c r="A14" s="73"/>
      <c r="B14" s="30"/>
      <c r="C14" s="30" t="s">
        <v>88</v>
      </c>
      <c r="D14" s="564" t="s">
        <v>499</v>
      </c>
      <c r="E14" s="133"/>
      <c r="F14" s="127"/>
      <c r="G14" s="134"/>
      <c r="H14" s="15"/>
      <c r="I14" s="75"/>
      <c r="J14" s="15"/>
      <c r="K14" s="75"/>
      <c r="L14" s="15"/>
      <c r="M14" s="75"/>
      <c r="N14" s="15"/>
      <c r="O14" s="121">
        <v>1935000000</v>
      </c>
      <c r="P14" s="134"/>
      <c r="Q14" s="127"/>
      <c r="R14" s="15"/>
      <c r="S14" s="134"/>
      <c r="T14" s="138"/>
      <c r="U14" s="134"/>
      <c r="V14" s="15"/>
      <c r="W14" s="75"/>
      <c r="X14" s="15"/>
      <c r="Y14" s="75"/>
      <c r="Z14" s="15"/>
      <c r="AA14" s="83">
        <f t="shared" si="0"/>
        <v>1935000000</v>
      </c>
      <c r="AB14" s="83"/>
    </row>
    <row r="15" spans="1:28" s="33" customFormat="1" ht="15.75" customHeight="1" x14ac:dyDescent="0.25">
      <c r="A15" s="73"/>
      <c r="B15" s="30"/>
      <c r="C15" s="30" t="s">
        <v>84</v>
      </c>
      <c r="D15" s="2" t="s">
        <v>455</v>
      </c>
      <c r="E15" s="133"/>
      <c r="F15" s="127"/>
      <c r="G15" s="134"/>
      <c r="H15" s="15"/>
      <c r="I15" s="75"/>
      <c r="J15" s="15"/>
      <c r="K15" s="75"/>
      <c r="L15" s="15"/>
      <c r="M15" s="75"/>
      <c r="N15" s="558"/>
      <c r="O15" s="75"/>
      <c r="P15" s="15"/>
      <c r="Q15" s="127"/>
      <c r="R15" s="138"/>
      <c r="S15" s="134"/>
      <c r="T15" s="138"/>
      <c r="U15" s="134"/>
      <c r="V15" s="15"/>
      <c r="W15" s="75"/>
      <c r="X15" s="15"/>
      <c r="Y15" s="75"/>
      <c r="Z15" s="15"/>
      <c r="AA15" s="83">
        <f t="shared" si="0"/>
        <v>0</v>
      </c>
      <c r="AB15" s="83">
        <f t="shared" si="1"/>
        <v>0</v>
      </c>
    </row>
    <row r="16" spans="1:28" s="33" customFormat="1" ht="15.75" customHeight="1" x14ac:dyDescent="0.25">
      <c r="A16" s="73"/>
      <c r="B16" s="30"/>
      <c r="C16" s="30" t="s">
        <v>83</v>
      </c>
      <c r="D16" s="2" t="s">
        <v>456</v>
      </c>
      <c r="E16" s="133">
        <v>14325155</v>
      </c>
      <c r="F16" s="127"/>
      <c r="G16" s="134"/>
      <c r="H16" s="15"/>
      <c r="I16" s="75"/>
      <c r="J16" s="15"/>
      <c r="K16" s="75"/>
      <c r="L16" s="15"/>
      <c r="M16" s="75"/>
      <c r="N16" s="138"/>
      <c r="O16" s="75"/>
      <c r="P16" s="15"/>
      <c r="Q16" s="127">
        <v>9000000</v>
      </c>
      <c r="R16" s="138"/>
      <c r="S16" s="134"/>
      <c r="T16" s="138"/>
      <c r="U16" s="134"/>
      <c r="V16" s="15"/>
      <c r="W16" s="75"/>
      <c r="X16" s="15"/>
      <c r="Y16" s="75"/>
      <c r="Z16" s="15"/>
      <c r="AA16" s="83">
        <f t="shared" si="0"/>
        <v>23325155</v>
      </c>
      <c r="AB16" s="83">
        <f t="shared" si="1"/>
        <v>0</v>
      </c>
    </row>
    <row r="17" spans="1:30" s="33" customFormat="1" ht="15.75" customHeight="1" x14ac:dyDescent="0.25">
      <c r="A17" s="73"/>
      <c r="B17" s="30"/>
      <c r="C17" s="30" t="s">
        <v>83</v>
      </c>
      <c r="D17" s="2" t="s">
        <v>457</v>
      </c>
      <c r="E17" s="133"/>
      <c r="F17" s="127"/>
      <c r="G17" s="134"/>
      <c r="H17" s="15"/>
      <c r="I17" s="35"/>
      <c r="J17" s="15"/>
      <c r="K17" s="75"/>
      <c r="L17" s="15"/>
      <c r="M17" s="134">
        <v>9015000</v>
      </c>
      <c r="N17" s="138"/>
      <c r="O17" s="75"/>
      <c r="P17" s="15" t="s">
        <v>105</v>
      </c>
      <c r="Q17" s="138"/>
      <c r="R17" s="15"/>
      <c r="S17" s="75"/>
      <c r="T17" s="15"/>
      <c r="U17" s="134"/>
      <c r="V17" s="15"/>
      <c r="W17" s="75"/>
      <c r="X17" s="15"/>
      <c r="Y17" s="75"/>
      <c r="Z17" s="15"/>
      <c r="AA17" s="83">
        <f t="shared" si="0"/>
        <v>9015000</v>
      </c>
      <c r="AB17" s="83"/>
    </row>
    <row r="18" spans="1:30" s="33" customFormat="1" ht="15.75" customHeight="1" x14ac:dyDescent="0.25">
      <c r="A18" s="73"/>
      <c r="B18" s="30"/>
      <c r="C18" s="30" t="s">
        <v>83</v>
      </c>
      <c r="D18" s="2" t="s">
        <v>458</v>
      </c>
      <c r="E18" s="133"/>
      <c r="F18" s="127"/>
      <c r="G18" s="134"/>
      <c r="H18" s="15"/>
      <c r="I18" s="35"/>
      <c r="J18" s="15"/>
      <c r="K18" s="75"/>
      <c r="L18" s="15"/>
      <c r="M18" s="134">
        <v>220800</v>
      </c>
      <c r="N18" s="138"/>
      <c r="O18" s="75"/>
      <c r="P18" s="15"/>
      <c r="Q18" s="138"/>
      <c r="R18" s="15"/>
      <c r="S18" s="75"/>
      <c r="T18" s="15"/>
      <c r="U18" s="134"/>
      <c r="V18" s="15"/>
      <c r="W18" s="75"/>
      <c r="X18" s="15"/>
      <c r="Y18" s="75"/>
      <c r="Z18" s="15"/>
      <c r="AA18" s="83">
        <f t="shared" si="0"/>
        <v>220800</v>
      </c>
      <c r="AB18" s="83">
        <f t="shared" si="1"/>
        <v>0</v>
      </c>
    </row>
    <row r="19" spans="1:30" s="33" customFormat="1" ht="15.75" customHeight="1" x14ac:dyDescent="0.25">
      <c r="A19" s="73"/>
      <c r="B19" s="30"/>
      <c r="C19" s="30" t="s">
        <v>84</v>
      </c>
      <c r="D19" s="2" t="s">
        <v>459</v>
      </c>
      <c r="E19" s="133">
        <v>945001</v>
      </c>
      <c r="F19" s="127"/>
      <c r="G19" s="134"/>
      <c r="H19" s="15"/>
      <c r="J19" s="15"/>
      <c r="K19" s="75"/>
      <c r="L19" s="15"/>
      <c r="M19" s="134">
        <v>210000</v>
      </c>
      <c r="N19" s="138"/>
      <c r="O19" s="563"/>
      <c r="P19" s="15"/>
      <c r="Q19" s="138"/>
      <c r="R19" s="15"/>
      <c r="S19" s="75"/>
      <c r="T19" s="15"/>
      <c r="U19" s="134"/>
      <c r="V19" s="15"/>
      <c r="W19" s="75"/>
      <c r="X19" s="15"/>
      <c r="Y19" s="75"/>
      <c r="Z19" s="15"/>
      <c r="AA19" s="83">
        <f t="shared" si="0"/>
        <v>1155001</v>
      </c>
      <c r="AB19" s="83">
        <f t="shared" si="1"/>
        <v>0</v>
      </c>
    </row>
    <row r="20" spans="1:30" s="33" customFormat="1" ht="15.75" customHeight="1" x14ac:dyDescent="0.25">
      <c r="A20" s="73"/>
      <c r="B20" s="30"/>
      <c r="C20" s="30" t="s">
        <v>83</v>
      </c>
      <c r="D20" s="2" t="s">
        <v>460</v>
      </c>
      <c r="E20" s="133">
        <v>14128001</v>
      </c>
      <c r="F20" s="127"/>
      <c r="G20" s="134"/>
      <c r="H20" s="15"/>
      <c r="I20" s="134"/>
      <c r="J20" s="15"/>
      <c r="K20" s="75"/>
      <c r="L20" s="15"/>
      <c r="M20" s="563"/>
      <c r="N20" s="138"/>
      <c r="O20" s="75"/>
      <c r="P20" s="15"/>
      <c r="Q20" s="138"/>
      <c r="R20" s="15"/>
      <c r="S20" s="75"/>
      <c r="T20" s="15"/>
      <c r="U20" s="134"/>
      <c r="V20" s="15"/>
      <c r="W20" s="75"/>
      <c r="X20" s="15"/>
      <c r="Y20" s="75"/>
      <c r="Z20" s="15"/>
      <c r="AA20" s="83">
        <f t="shared" si="0"/>
        <v>14128001</v>
      </c>
      <c r="AB20" s="83">
        <f t="shared" si="1"/>
        <v>0</v>
      </c>
    </row>
    <row r="21" spans="1:30" s="33" customFormat="1" ht="15.75" customHeight="1" x14ac:dyDescent="0.25">
      <c r="A21" s="73"/>
      <c r="B21" s="30"/>
      <c r="C21" s="30" t="s">
        <v>83</v>
      </c>
      <c r="D21" s="2" t="s">
        <v>461</v>
      </c>
      <c r="E21" s="133"/>
      <c r="F21" s="127"/>
      <c r="G21" s="134">
        <v>135717500</v>
      </c>
      <c r="H21" s="138"/>
      <c r="I21" s="134"/>
      <c r="J21" s="15"/>
      <c r="K21" s="75"/>
      <c r="L21" s="15"/>
      <c r="M21" s="134"/>
      <c r="N21" s="138"/>
      <c r="O21" s="75"/>
      <c r="P21" s="15"/>
      <c r="Q21" s="138"/>
      <c r="R21" s="15"/>
      <c r="S21" s="75"/>
      <c r="T21" s="15"/>
      <c r="U21" s="134"/>
      <c r="V21" s="15"/>
      <c r="W21" s="75"/>
      <c r="X21" s="15"/>
      <c r="Y21" s="75"/>
      <c r="Z21" s="15"/>
      <c r="AA21" s="83">
        <f t="shared" si="0"/>
        <v>135717500</v>
      </c>
      <c r="AB21" s="83">
        <f t="shared" si="1"/>
        <v>0</v>
      </c>
    </row>
    <row r="22" spans="1:30" s="33" customFormat="1" ht="15.75" customHeight="1" x14ac:dyDescent="0.25">
      <c r="A22" s="73"/>
      <c r="B22" s="30"/>
      <c r="C22" s="30" t="s">
        <v>83</v>
      </c>
      <c r="D22" s="2" t="s">
        <v>484</v>
      </c>
      <c r="E22" s="133"/>
      <c r="F22" s="127"/>
      <c r="G22" s="134"/>
      <c r="H22" s="138"/>
      <c r="I22" s="134"/>
      <c r="J22" s="15"/>
      <c r="K22" s="75"/>
      <c r="L22" s="15"/>
      <c r="M22" s="134"/>
      <c r="N22" s="138"/>
      <c r="O22" s="75"/>
      <c r="P22" s="15"/>
      <c r="Q22" s="138"/>
      <c r="R22" s="15"/>
      <c r="S22" s="75"/>
      <c r="T22" s="15"/>
      <c r="U22" s="134"/>
      <c r="V22" s="15"/>
      <c r="W22" s="563">
        <v>253884571</v>
      </c>
      <c r="X22" s="15"/>
      <c r="Y22" s="75"/>
      <c r="Z22" s="15"/>
      <c r="AA22" s="83">
        <f t="shared" si="0"/>
        <v>253884571</v>
      </c>
      <c r="AB22" s="83"/>
    </row>
    <row r="23" spans="1:30" s="33" customFormat="1" ht="15.75" customHeight="1" x14ac:dyDescent="0.25">
      <c r="A23" s="73"/>
      <c r="B23" s="30"/>
      <c r="C23" s="30" t="s">
        <v>83</v>
      </c>
      <c r="D23" s="2" t="s">
        <v>450</v>
      </c>
      <c r="E23" s="133"/>
      <c r="F23" s="127"/>
      <c r="G23" s="134"/>
      <c r="H23" s="15"/>
      <c r="I23" s="134">
        <v>635095589</v>
      </c>
      <c r="J23" s="552"/>
      <c r="K23" s="563"/>
      <c r="L23" s="553"/>
      <c r="M23" s="134"/>
      <c r="N23" s="138"/>
      <c r="O23" s="75"/>
      <c r="P23" s="15"/>
      <c r="Q23" s="138"/>
      <c r="R23" s="15"/>
      <c r="S23" s="75"/>
      <c r="T23" s="15"/>
      <c r="U23" s="134"/>
      <c r="V23" s="15"/>
      <c r="W23" s="134"/>
      <c r="X23" s="138"/>
      <c r="Y23" s="75"/>
      <c r="Z23" s="15"/>
      <c r="AA23" s="83">
        <f t="shared" si="0"/>
        <v>635095589</v>
      </c>
      <c r="AB23" s="83">
        <f t="shared" si="1"/>
        <v>0</v>
      </c>
    </row>
    <row r="24" spans="1:30" s="33" customFormat="1" ht="15.75" customHeight="1" x14ac:dyDescent="0.25">
      <c r="A24" s="73"/>
      <c r="B24" s="30"/>
      <c r="C24" s="30"/>
      <c r="D24" s="2"/>
      <c r="E24" s="133"/>
      <c r="F24" s="17"/>
      <c r="G24" s="134"/>
      <c r="H24" s="15"/>
      <c r="I24" s="134"/>
      <c r="J24" s="15"/>
      <c r="K24" s="75"/>
      <c r="L24" s="15"/>
      <c r="M24" s="134"/>
      <c r="N24" s="138">
        <f t="shared" ref="N24" si="2">M24</f>
        <v>0</v>
      </c>
      <c r="O24" s="75"/>
      <c r="P24" s="15"/>
      <c r="Q24" s="138"/>
      <c r="R24" s="15"/>
      <c r="S24" s="75"/>
      <c r="T24" s="15"/>
      <c r="U24" s="134"/>
      <c r="V24" s="15"/>
      <c r="W24" s="134"/>
      <c r="X24" s="15"/>
      <c r="Y24" s="75"/>
      <c r="Z24" s="15"/>
      <c r="AA24" s="83">
        <f t="shared" si="0"/>
        <v>0</v>
      </c>
      <c r="AB24" s="83">
        <f t="shared" si="1"/>
        <v>0</v>
      </c>
    </row>
    <row r="25" spans="1:30" ht="15.75" x14ac:dyDescent="0.25">
      <c r="A25" s="73"/>
      <c r="B25" s="1"/>
      <c r="C25" s="1"/>
      <c r="D25" s="29" t="s">
        <v>85</v>
      </c>
      <c r="E25" s="77">
        <f t="shared" ref="E25:Z25" si="3">SUM(E7:E24)</f>
        <v>59950651</v>
      </c>
      <c r="F25" s="77">
        <f t="shared" si="3"/>
        <v>0</v>
      </c>
      <c r="G25" s="77">
        <f t="shared" si="3"/>
        <v>135717500</v>
      </c>
      <c r="H25" s="77">
        <f t="shared" si="3"/>
        <v>0</v>
      </c>
      <c r="I25" s="77">
        <f t="shared" si="3"/>
        <v>635095589</v>
      </c>
      <c r="J25" s="77">
        <f t="shared" si="3"/>
        <v>0</v>
      </c>
      <c r="K25" s="77">
        <f t="shared" si="3"/>
        <v>0</v>
      </c>
      <c r="L25" s="77">
        <f t="shared" si="3"/>
        <v>0</v>
      </c>
      <c r="M25" s="77">
        <f t="shared" si="3"/>
        <v>94374986</v>
      </c>
      <c r="N25" s="77">
        <f t="shared" si="3"/>
        <v>0</v>
      </c>
      <c r="O25" s="77">
        <f t="shared" si="3"/>
        <v>2082429878</v>
      </c>
      <c r="P25" s="77">
        <f t="shared" si="3"/>
        <v>0</v>
      </c>
      <c r="Q25" s="77">
        <f t="shared" si="3"/>
        <v>10887000</v>
      </c>
      <c r="R25" s="77">
        <f t="shared" si="3"/>
        <v>0</v>
      </c>
      <c r="S25" s="77">
        <f t="shared" si="3"/>
        <v>0</v>
      </c>
      <c r="T25" s="77">
        <f t="shared" si="3"/>
        <v>0</v>
      </c>
      <c r="U25" s="77">
        <f t="shared" si="3"/>
        <v>0</v>
      </c>
      <c r="V25" s="77">
        <f t="shared" si="3"/>
        <v>0</v>
      </c>
      <c r="W25" s="77">
        <f t="shared" si="3"/>
        <v>253884571</v>
      </c>
      <c r="X25" s="77">
        <f t="shared" si="3"/>
        <v>0</v>
      </c>
      <c r="Y25" s="77">
        <f t="shared" si="3"/>
        <v>0</v>
      </c>
      <c r="Z25" s="77">
        <f t="shared" si="3"/>
        <v>0</v>
      </c>
      <c r="AA25" s="83">
        <f>E25+G25+I25+M25+O25+S25+Y25+K25+U25+W25+Q25</f>
        <v>3272340175</v>
      </c>
      <c r="AB25" s="77">
        <f>SUM(AB7:AB24)</f>
        <v>0</v>
      </c>
      <c r="AC25" s="128"/>
      <c r="AD25" s="121"/>
    </row>
    <row r="26" spans="1:30" x14ac:dyDescent="0.25">
      <c r="A26" s="73"/>
      <c r="B26" s="1"/>
      <c r="C26" s="1"/>
      <c r="D26" s="27" t="s">
        <v>86</v>
      </c>
      <c r="E26" s="78">
        <f>E7+E17+E18+E20+E21+E23+E12+E16+E22+E14</f>
        <v>28687156</v>
      </c>
      <c r="F26" s="78">
        <f t="shared" ref="F26:AB26" si="4">F7+F17+F18+F20+F21+F23+F12+F16+F22+F14</f>
        <v>0</v>
      </c>
      <c r="G26" s="78">
        <f t="shared" si="4"/>
        <v>135717500</v>
      </c>
      <c r="H26" s="78">
        <f t="shared" si="4"/>
        <v>0</v>
      </c>
      <c r="I26" s="78">
        <f t="shared" si="4"/>
        <v>635095589</v>
      </c>
      <c r="J26" s="78">
        <f t="shared" si="4"/>
        <v>0</v>
      </c>
      <c r="K26" s="78">
        <f t="shared" si="4"/>
        <v>0</v>
      </c>
      <c r="L26" s="78">
        <f t="shared" si="4"/>
        <v>0</v>
      </c>
      <c r="M26" s="78">
        <f t="shared" si="4"/>
        <v>9235800</v>
      </c>
      <c r="N26" s="78">
        <f t="shared" si="4"/>
        <v>0</v>
      </c>
      <c r="O26" s="78">
        <f>O7+O17+O18+O20+O21+O23+O12+O16+O22+P14+O14</f>
        <v>2082429878</v>
      </c>
      <c r="P26" s="78"/>
      <c r="Q26" s="78">
        <f t="shared" si="4"/>
        <v>10887000</v>
      </c>
      <c r="R26" s="78">
        <f t="shared" si="4"/>
        <v>0</v>
      </c>
      <c r="S26" s="78">
        <f t="shared" si="4"/>
        <v>0</v>
      </c>
      <c r="T26" s="78">
        <f t="shared" si="4"/>
        <v>0</v>
      </c>
      <c r="U26" s="78">
        <f t="shared" si="4"/>
        <v>0</v>
      </c>
      <c r="V26" s="78">
        <f t="shared" si="4"/>
        <v>0</v>
      </c>
      <c r="W26" s="78">
        <f t="shared" si="4"/>
        <v>253884571</v>
      </c>
      <c r="X26" s="78">
        <f t="shared" si="4"/>
        <v>0</v>
      </c>
      <c r="Y26" s="78">
        <f t="shared" si="4"/>
        <v>0</v>
      </c>
      <c r="Z26" s="78">
        <f t="shared" si="4"/>
        <v>0</v>
      </c>
      <c r="AA26" s="78">
        <f t="shared" si="4"/>
        <v>3155937494</v>
      </c>
      <c r="AB26" s="78">
        <f t="shared" si="4"/>
        <v>0</v>
      </c>
      <c r="AC26" s="121"/>
    </row>
    <row r="27" spans="1:30" s="33" customFormat="1" x14ac:dyDescent="0.25">
      <c r="A27" s="73"/>
      <c r="B27" s="1"/>
      <c r="C27" s="1"/>
      <c r="D27" s="27" t="s">
        <v>119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82"/>
      <c r="Z27" s="82"/>
      <c r="AA27" s="78">
        <f t="shared" ref="AA27" si="5">E27+G27+I27+M27+O27+S27+Y27+K27+W27</f>
        <v>0</v>
      </c>
      <c r="AB27" s="83">
        <f>F27+H27+J27+N27+P27+T27+Z27+L27+X27</f>
        <v>0</v>
      </c>
      <c r="AC27" s="32"/>
      <c r="AD27" s="32"/>
    </row>
    <row r="28" spans="1:30" x14ac:dyDescent="0.25">
      <c r="A28" s="73"/>
      <c r="B28" s="1"/>
      <c r="C28" s="27"/>
      <c r="D28" s="27" t="s">
        <v>87</v>
      </c>
      <c r="E28" s="78">
        <f>E8+E9+E11+E13+E19+E10+E15</f>
        <v>31263495</v>
      </c>
      <c r="F28" s="78">
        <f t="shared" ref="F28:AA28" si="6">F8+F9+F11+F13+F19+F10+F15</f>
        <v>0</v>
      </c>
      <c r="G28" s="78">
        <f t="shared" si="6"/>
        <v>0</v>
      </c>
      <c r="H28" s="78">
        <f t="shared" si="6"/>
        <v>0</v>
      </c>
      <c r="I28" s="78">
        <f t="shared" si="6"/>
        <v>0</v>
      </c>
      <c r="J28" s="78">
        <f t="shared" si="6"/>
        <v>0</v>
      </c>
      <c r="K28" s="78">
        <f t="shared" si="6"/>
        <v>0</v>
      </c>
      <c r="L28" s="78">
        <f t="shared" si="6"/>
        <v>0</v>
      </c>
      <c r="M28" s="78">
        <f t="shared" si="6"/>
        <v>85139186</v>
      </c>
      <c r="N28" s="78">
        <f t="shared" si="6"/>
        <v>0</v>
      </c>
      <c r="O28" s="78">
        <f t="shared" si="6"/>
        <v>0</v>
      </c>
      <c r="P28" s="78">
        <f t="shared" si="6"/>
        <v>0</v>
      </c>
      <c r="Q28" s="78">
        <f t="shared" si="6"/>
        <v>0</v>
      </c>
      <c r="R28" s="78">
        <f t="shared" si="6"/>
        <v>0</v>
      </c>
      <c r="S28" s="78">
        <f t="shared" si="6"/>
        <v>0</v>
      </c>
      <c r="T28" s="78">
        <f t="shared" si="6"/>
        <v>0</v>
      </c>
      <c r="U28" s="78">
        <f t="shared" si="6"/>
        <v>0</v>
      </c>
      <c r="V28" s="78">
        <f t="shared" si="6"/>
        <v>0</v>
      </c>
      <c r="W28" s="78">
        <f t="shared" si="6"/>
        <v>0</v>
      </c>
      <c r="X28" s="78">
        <f t="shared" si="6"/>
        <v>0</v>
      </c>
      <c r="Y28" s="78">
        <f t="shared" si="6"/>
        <v>0</v>
      </c>
      <c r="Z28" s="78">
        <f t="shared" si="6"/>
        <v>0</v>
      </c>
      <c r="AA28" s="78">
        <f t="shared" si="6"/>
        <v>116402681</v>
      </c>
      <c r="AB28" s="78">
        <f>F28+H28+J28+L28+N28+P28+R28+T28+X28</f>
        <v>0</v>
      </c>
      <c r="AC28" s="32"/>
      <c r="AD28" s="32"/>
    </row>
    <row r="29" spans="1:30" x14ac:dyDescent="0.25">
      <c r="A29" s="73"/>
      <c r="B29" s="1"/>
      <c r="C29" s="30"/>
      <c r="D29" s="31" t="s">
        <v>246</v>
      </c>
      <c r="E29" s="48">
        <f>E30+E31+E32</f>
        <v>357187</v>
      </c>
      <c r="F29" s="48">
        <f t="shared" ref="F29:AB29" si="7">F30+F31+F32</f>
        <v>0</v>
      </c>
      <c r="G29" s="48">
        <f t="shared" si="7"/>
        <v>0</v>
      </c>
      <c r="H29" s="48">
        <f t="shared" si="7"/>
        <v>0</v>
      </c>
      <c r="I29" s="48">
        <f t="shared" si="7"/>
        <v>0</v>
      </c>
      <c r="J29" s="48">
        <f t="shared" si="7"/>
        <v>0</v>
      </c>
      <c r="K29" s="48">
        <f t="shared" si="7"/>
        <v>0</v>
      </c>
      <c r="L29" s="48">
        <f t="shared" si="7"/>
        <v>0</v>
      </c>
      <c r="M29" s="48">
        <f t="shared" si="7"/>
        <v>0</v>
      </c>
      <c r="N29" s="48">
        <f t="shared" si="7"/>
        <v>0</v>
      </c>
      <c r="O29" s="48">
        <f t="shared" si="7"/>
        <v>0</v>
      </c>
      <c r="P29" s="48">
        <f t="shared" si="7"/>
        <v>0</v>
      </c>
      <c r="Q29" s="48">
        <f t="shared" si="7"/>
        <v>0</v>
      </c>
      <c r="R29" s="48">
        <f t="shared" si="7"/>
        <v>0</v>
      </c>
      <c r="S29" s="48">
        <f t="shared" si="7"/>
        <v>0</v>
      </c>
      <c r="T29" s="48">
        <f t="shared" si="7"/>
        <v>0</v>
      </c>
      <c r="U29" s="48">
        <f t="shared" si="7"/>
        <v>0</v>
      </c>
      <c r="V29" s="48">
        <f t="shared" si="7"/>
        <v>0</v>
      </c>
      <c r="W29" s="48">
        <f t="shared" si="7"/>
        <v>3982336</v>
      </c>
      <c r="X29" s="48">
        <f t="shared" si="7"/>
        <v>0</v>
      </c>
      <c r="Y29" s="48">
        <f t="shared" si="7"/>
        <v>122214872</v>
      </c>
      <c r="Z29" s="48">
        <f t="shared" si="7"/>
        <v>0</v>
      </c>
      <c r="AA29" s="48">
        <f t="shared" si="7"/>
        <v>126554395</v>
      </c>
      <c r="AB29" s="48">
        <f t="shared" si="7"/>
        <v>0</v>
      </c>
      <c r="AC29" s="141"/>
      <c r="AD29" s="32"/>
    </row>
    <row r="30" spans="1:30" x14ac:dyDescent="0.25">
      <c r="A30" s="73"/>
      <c r="B30" s="1"/>
      <c r="C30" s="1" t="s">
        <v>83</v>
      </c>
      <c r="D30" s="34" t="s">
        <v>88</v>
      </c>
      <c r="E30" s="79">
        <f>'3.mellékletPH.bev.'!D10</f>
        <v>0</v>
      </c>
      <c r="F30" s="79">
        <f>'3.mellékletPH.bev.'!E10</f>
        <v>0</v>
      </c>
      <c r="G30" s="79">
        <f>'3.mellékletPH.bev.'!F10</f>
        <v>0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>
        <f>'3.mellékletPH.bev.'!R8</f>
        <v>3982336</v>
      </c>
      <c r="X30" s="79">
        <f>'3.mellékletPH.bev.'!S8</f>
        <v>0</v>
      </c>
      <c r="Y30" s="79">
        <f>'3.mellékletPH.bev.'!P8</f>
        <v>106938013</v>
      </c>
      <c r="Z30" s="79">
        <f>'3.mellékletPH.bev.'!Q8</f>
        <v>0</v>
      </c>
      <c r="AA30" s="83">
        <f>E30+G30+I30+M30+O30+S30+Y30+W30</f>
        <v>110920349</v>
      </c>
      <c r="AB30" s="83">
        <f>F30+H30+J30+N30+P30+T30+Z30+X30</f>
        <v>0</v>
      </c>
      <c r="AC30" s="32"/>
      <c r="AD30" s="32"/>
    </row>
    <row r="31" spans="1:30" s="33" customFormat="1" x14ac:dyDescent="0.25">
      <c r="A31" s="73"/>
      <c r="B31" s="1"/>
      <c r="C31" s="1" t="s">
        <v>84</v>
      </c>
      <c r="D31" s="34" t="s">
        <v>89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>
        <f>'3.mellékletPH.bev.'!P7</f>
        <v>15276859</v>
      </c>
      <c r="Z31" s="79">
        <f>'3.mellékletPH.bev.'!Q7</f>
        <v>0</v>
      </c>
      <c r="AA31" s="83">
        <f t="shared" ref="AA31:AA32" si="8">E31+G31+I31+M31+O31+S31+Y31</f>
        <v>15276859</v>
      </c>
      <c r="AB31" s="83">
        <f>F31+H31+J31+N31+P31+T31+Z31+X31</f>
        <v>0</v>
      </c>
      <c r="AC31" s="32"/>
      <c r="AD31" s="32"/>
    </row>
    <row r="32" spans="1:30" x14ac:dyDescent="0.25">
      <c r="A32" s="73"/>
      <c r="B32" s="1"/>
      <c r="C32" s="1" t="s">
        <v>123</v>
      </c>
      <c r="D32" s="34" t="s">
        <v>119</v>
      </c>
      <c r="E32" s="79">
        <f>'3.mellékletPH.bev.'!D11</f>
        <v>357187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600"/>
      <c r="AA32" s="83">
        <f t="shared" si="8"/>
        <v>357187</v>
      </c>
      <c r="AB32" s="83">
        <f>F32+H32+J32+N32+P32+T32+Z32+X32</f>
        <v>0</v>
      </c>
      <c r="AC32" s="32"/>
      <c r="AD32" s="32"/>
    </row>
    <row r="33" spans="1:30" x14ac:dyDescent="0.25">
      <c r="A33" s="73"/>
      <c r="B33" s="1"/>
      <c r="C33" s="30"/>
      <c r="D33" s="31" t="s">
        <v>247</v>
      </c>
      <c r="E33" s="48">
        <f>E34+E35</f>
        <v>176301</v>
      </c>
      <c r="F33" s="48">
        <f t="shared" ref="F33" si="9">F34+F35</f>
        <v>0</v>
      </c>
      <c r="G33" s="48">
        <f t="shared" ref="G33" si="10">G34+G35</f>
        <v>0</v>
      </c>
      <c r="H33" s="48">
        <f t="shared" ref="H33" si="11">H34+H35</f>
        <v>0</v>
      </c>
      <c r="I33" s="48">
        <f t="shared" ref="I33" si="12">I34+I35</f>
        <v>0</v>
      </c>
      <c r="J33" s="48">
        <f t="shared" ref="J33" si="13">J34+J35</f>
        <v>0</v>
      </c>
      <c r="K33" s="48">
        <f t="shared" ref="K33" si="14">K34+K35</f>
        <v>0</v>
      </c>
      <c r="L33" s="48">
        <f t="shared" ref="L33" si="15">L34+L35</f>
        <v>0</v>
      </c>
      <c r="M33" s="48">
        <f t="shared" ref="M33" si="16">M34+M35</f>
        <v>0</v>
      </c>
      <c r="N33" s="48">
        <f t="shared" ref="N33" si="17">N34+N35</f>
        <v>0</v>
      </c>
      <c r="O33" s="48">
        <f t="shared" ref="O33" si="18">O34+O35</f>
        <v>0</v>
      </c>
      <c r="P33" s="48">
        <f t="shared" ref="P33" si="19">P34+P35</f>
        <v>0</v>
      </c>
      <c r="Q33" s="48">
        <f t="shared" ref="Q33" si="20">Q34+Q35</f>
        <v>0</v>
      </c>
      <c r="R33" s="48">
        <f t="shared" ref="R33" si="21">R34+R35</f>
        <v>0</v>
      </c>
      <c r="S33" s="48">
        <f t="shared" ref="S33" si="22">S34+S35</f>
        <v>0</v>
      </c>
      <c r="T33" s="48">
        <f t="shared" ref="T33" si="23">T34+T35</f>
        <v>0</v>
      </c>
      <c r="U33" s="48">
        <f t="shared" ref="U33" si="24">U34+U35</f>
        <v>0</v>
      </c>
      <c r="V33" s="48">
        <f t="shared" ref="V33" si="25">V34+V35</f>
        <v>0</v>
      </c>
      <c r="W33" s="48">
        <f t="shared" ref="W33" si="26">W34+W35</f>
        <v>3755949</v>
      </c>
      <c r="X33" s="48">
        <f t="shared" ref="X33" si="27">X34+X35</f>
        <v>0</v>
      </c>
      <c r="Y33" s="48">
        <f t="shared" ref="Y33" si="28">Y34+Y35</f>
        <v>211650423</v>
      </c>
      <c r="Z33" s="48">
        <f t="shared" ref="Z33" si="29">Z34+Z35</f>
        <v>0</v>
      </c>
      <c r="AA33" s="48">
        <f t="shared" ref="AA33" si="30">AA34+AA35</f>
        <v>215582673</v>
      </c>
      <c r="AB33" s="48">
        <f t="shared" ref="AB33" si="31">AB34+AB35</f>
        <v>0</v>
      </c>
      <c r="AC33" s="32"/>
      <c r="AD33" s="32"/>
    </row>
    <row r="34" spans="1:30" s="33" customFormat="1" x14ac:dyDescent="0.25">
      <c r="A34" s="73"/>
      <c r="B34" s="1"/>
      <c r="C34" s="1" t="s">
        <v>83</v>
      </c>
      <c r="D34" s="34" t="s">
        <v>88</v>
      </c>
      <c r="E34" s="79">
        <f>'5. Óvoda bev'!D15</f>
        <v>176301</v>
      </c>
      <c r="F34" s="79">
        <f>'5. Óvoda bev'!E15</f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>
        <f>'5. Óvoda bev'!R15</f>
        <v>3755949</v>
      </c>
      <c r="X34" s="79">
        <f>'5. Óvoda bev'!S7</f>
        <v>0</v>
      </c>
      <c r="Y34" s="79">
        <f>'5. Óvoda bev'!P7</f>
        <v>211650423</v>
      </c>
      <c r="Z34" s="79">
        <f>'5. Óvoda bev'!Q15</f>
        <v>0</v>
      </c>
      <c r="AA34" s="79">
        <f>E34+G34+I34+K34+M34+O34+S34+Y34+W34</f>
        <v>215582673</v>
      </c>
      <c r="AB34" s="79">
        <f>F34+H34+J34+L34+N34+P34+T34+Z34+X34</f>
        <v>0</v>
      </c>
      <c r="AC34" s="32"/>
      <c r="AD34" s="32"/>
    </row>
    <row r="35" spans="1:30" x14ac:dyDescent="0.25">
      <c r="A35" s="73"/>
      <c r="B35" s="1"/>
      <c r="C35" s="1" t="s">
        <v>84</v>
      </c>
      <c r="D35" s="34" t="s">
        <v>89</v>
      </c>
      <c r="E35" s="79">
        <f>'5. Óvoda bev'!D16</f>
        <v>0</v>
      </c>
      <c r="F35" s="79">
        <f>'5. Óvoda bev'!E16</f>
        <v>0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00"/>
      <c r="Z35" s="600"/>
      <c r="AA35" s="79">
        <f>E35+G35+I35+K35+M35+O35+S35+Y35</f>
        <v>0</v>
      </c>
      <c r="AB35" s="79">
        <f>F35+H35+J35+L35+N35+P35+T35+Z35+X35</f>
        <v>0</v>
      </c>
      <c r="AC35" s="32"/>
      <c r="AD35" s="32"/>
    </row>
    <row r="36" spans="1:30" x14ac:dyDescent="0.25">
      <c r="A36" s="73"/>
      <c r="B36" s="1"/>
      <c r="C36" s="30"/>
      <c r="D36" s="31" t="s">
        <v>248</v>
      </c>
      <c r="E36" s="48">
        <f ca="1">E37+E38</f>
        <v>103045623</v>
      </c>
      <c r="F36" s="48">
        <f t="shared" ref="F36:Z36" ca="1" si="32">F37+F38</f>
        <v>0</v>
      </c>
      <c r="G36" s="48">
        <f t="shared" si="32"/>
        <v>0</v>
      </c>
      <c r="H36" s="48">
        <f t="shared" si="32"/>
        <v>0</v>
      </c>
      <c r="I36" s="48">
        <f t="shared" si="32"/>
        <v>0</v>
      </c>
      <c r="J36" s="48">
        <f t="shared" si="32"/>
        <v>0</v>
      </c>
      <c r="K36" s="48">
        <f t="shared" si="32"/>
        <v>0</v>
      </c>
      <c r="L36" s="48">
        <f t="shared" si="32"/>
        <v>0</v>
      </c>
      <c r="M36" s="48">
        <f t="shared" si="32"/>
        <v>1080983</v>
      </c>
      <c r="N36" s="48">
        <f t="shared" si="32"/>
        <v>0</v>
      </c>
      <c r="O36" s="48">
        <f t="shared" si="32"/>
        <v>0</v>
      </c>
      <c r="P36" s="48">
        <f t="shared" si="32"/>
        <v>0</v>
      </c>
      <c r="Q36" s="48">
        <f t="shared" si="32"/>
        <v>0</v>
      </c>
      <c r="R36" s="48">
        <f t="shared" si="32"/>
        <v>0</v>
      </c>
      <c r="S36" s="48">
        <f t="shared" si="32"/>
        <v>0</v>
      </c>
      <c r="T36" s="48">
        <f t="shared" si="32"/>
        <v>0</v>
      </c>
      <c r="U36" s="48">
        <f t="shared" si="32"/>
        <v>0</v>
      </c>
      <c r="V36" s="48">
        <f t="shared" si="32"/>
        <v>0</v>
      </c>
      <c r="W36" s="48">
        <f t="shared" ca="1" si="32"/>
        <v>3869634</v>
      </c>
      <c r="X36" s="48">
        <f t="shared" ca="1" si="32"/>
        <v>0</v>
      </c>
      <c r="Y36" s="48">
        <f t="shared" ca="1" si="32"/>
        <v>228592194</v>
      </c>
      <c r="Z36" s="48">
        <f t="shared" ca="1" si="32"/>
        <v>0</v>
      </c>
      <c r="AA36" s="48">
        <f ca="1">AA37+AA38</f>
        <v>336588434</v>
      </c>
      <c r="AB36" s="48">
        <f ca="1">AB37+AB38</f>
        <v>0</v>
      </c>
      <c r="AC36" s="32"/>
      <c r="AD36" s="32"/>
    </row>
    <row r="37" spans="1:30" s="33" customFormat="1" x14ac:dyDescent="0.25">
      <c r="A37" s="73"/>
      <c r="B37" s="1"/>
      <c r="C37" s="1" t="s">
        <v>83</v>
      </c>
      <c r="D37" s="34" t="s">
        <v>88</v>
      </c>
      <c r="E37" s="79">
        <f ca="1">'4 ESZI bev'!D19</f>
        <v>12662125</v>
      </c>
      <c r="F37" s="79">
        <f ca="1">'4 ESZI bev'!E19</f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>
        <f ca="1">'4 ESZI bev'!R19</f>
        <v>0</v>
      </c>
      <c r="X37" s="79">
        <f ca="1">'4 ESZI bev'!S19</f>
        <v>0</v>
      </c>
      <c r="Y37" s="79">
        <f ca="1">'4 ESZI bev'!P19</f>
        <v>36634845</v>
      </c>
      <c r="Z37" s="79">
        <f ca="1">'4 ESZI bev'!Q19</f>
        <v>0</v>
      </c>
      <c r="AA37" s="83">
        <f ca="1">E37+G37+I37+M37+O37+S37+Y37+W37</f>
        <v>49296970</v>
      </c>
      <c r="AB37" s="83">
        <f ca="1">F37+H37+J37+N37+P37+T37+Z37+X37</f>
        <v>0</v>
      </c>
      <c r="AC37" s="32"/>
      <c r="AD37" s="32"/>
    </row>
    <row r="38" spans="1:30" x14ac:dyDescent="0.25">
      <c r="A38" s="73"/>
      <c r="B38" s="1"/>
      <c r="C38" s="1" t="s">
        <v>84</v>
      </c>
      <c r="D38" s="34" t="s">
        <v>89</v>
      </c>
      <c r="E38" s="79">
        <f>'4 ESZI bev'!D20</f>
        <v>90383498</v>
      </c>
      <c r="F38" s="79">
        <f>'4 ESZI bev'!E20</f>
        <v>0</v>
      </c>
      <c r="G38" s="79"/>
      <c r="H38" s="79"/>
      <c r="I38" s="79"/>
      <c r="J38" s="79"/>
      <c r="K38" s="79"/>
      <c r="L38" s="79"/>
      <c r="M38" s="79">
        <f>'4 ESZI bev'!H17</f>
        <v>1080983</v>
      </c>
      <c r="N38" s="79">
        <f>'4 ESZI bev'!I17</f>
        <v>0</v>
      </c>
      <c r="O38" s="79"/>
      <c r="P38" s="79"/>
      <c r="Q38" s="79"/>
      <c r="R38" s="79"/>
      <c r="S38" s="79"/>
      <c r="T38" s="79"/>
      <c r="U38" s="79">
        <f>'4 ESZI bev'!L18</f>
        <v>0</v>
      </c>
      <c r="V38" s="79"/>
      <c r="W38" s="79">
        <f>'4 ESZI bev'!R18</f>
        <v>3869634</v>
      </c>
      <c r="X38" s="79"/>
      <c r="Y38" s="79">
        <f>'4 ESZI bev'!P20</f>
        <v>191957349</v>
      </c>
      <c r="Z38" s="79">
        <f>'4 ESZI bev'!Q20</f>
        <v>0</v>
      </c>
      <c r="AA38" s="83">
        <f>E38+G38+I38+M38+O38+S38+Y38+W38+U38</f>
        <v>287291464</v>
      </c>
      <c r="AB38" s="83">
        <f>F38+H38+J38+N38+P38+T38+Z38+X38</f>
        <v>0</v>
      </c>
      <c r="AC38" s="32"/>
      <c r="AD38" s="32"/>
    </row>
    <row r="39" spans="1:30" ht="15.75" x14ac:dyDescent="0.25">
      <c r="A39" s="73"/>
      <c r="B39" s="1"/>
      <c r="C39" s="30"/>
      <c r="D39" s="29" t="s">
        <v>90</v>
      </c>
      <c r="E39" s="48">
        <f ca="1">E29+E33+E36+E25</f>
        <v>163529762</v>
      </c>
      <c r="F39" s="48">
        <f t="shared" ref="F39:AB39" ca="1" si="33">F29+F33+F36+F25</f>
        <v>0</v>
      </c>
      <c r="G39" s="48">
        <f t="shared" si="33"/>
        <v>135717500</v>
      </c>
      <c r="H39" s="48">
        <f t="shared" si="33"/>
        <v>0</v>
      </c>
      <c r="I39" s="48">
        <f t="shared" si="33"/>
        <v>635095589</v>
      </c>
      <c r="J39" s="48">
        <f t="shared" si="33"/>
        <v>0</v>
      </c>
      <c r="K39" s="48">
        <f t="shared" si="33"/>
        <v>0</v>
      </c>
      <c r="L39" s="48">
        <f t="shared" si="33"/>
        <v>0</v>
      </c>
      <c r="M39" s="48">
        <f t="shared" si="33"/>
        <v>95455969</v>
      </c>
      <c r="N39" s="48">
        <f>N29+N33+N36+N25</f>
        <v>0</v>
      </c>
      <c r="O39" s="48">
        <f t="shared" si="33"/>
        <v>2082429878</v>
      </c>
      <c r="P39" s="48">
        <f t="shared" si="33"/>
        <v>0</v>
      </c>
      <c r="Q39" s="48">
        <f t="shared" si="33"/>
        <v>10887000</v>
      </c>
      <c r="R39" s="48">
        <f t="shared" si="33"/>
        <v>0</v>
      </c>
      <c r="S39" s="48">
        <f t="shared" si="33"/>
        <v>0</v>
      </c>
      <c r="T39" s="48">
        <f t="shared" si="33"/>
        <v>0</v>
      </c>
      <c r="U39" s="48">
        <f t="shared" si="33"/>
        <v>0</v>
      </c>
      <c r="V39" s="48">
        <f t="shared" si="33"/>
        <v>0</v>
      </c>
      <c r="W39" s="48">
        <f t="shared" ca="1" si="33"/>
        <v>265492490</v>
      </c>
      <c r="X39" s="48">
        <f t="shared" ca="1" si="33"/>
        <v>0</v>
      </c>
      <c r="Y39" s="48">
        <f t="shared" ca="1" si="33"/>
        <v>562457489</v>
      </c>
      <c r="Z39" s="48">
        <f t="shared" ca="1" si="33"/>
        <v>0</v>
      </c>
      <c r="AA39" s="48">
        <f ca="1">AA29+AA33+AA36+AA25</f>
        <v>3951065677</v>
      </c>
      <c r="AB39" s="48">
        <f t="shared" ca="1" si="33"/>
        <v>0</v>
      </c>
      <c r="AC39" s="128"/>
    </row>
    <row r="40" spans="1:30" ht="15.75" x14ac:dyDescent="0.25">
      <c r="A40" s="73"/>
      <c r="B40" s="1"/>
      <c r="C40" s="30"/>
      <c r="D40" s="2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48"/>
      <c r="AC40" s="121"/>
    </row>
    <row r="41" spans="1:30" x14ac:dyDescent="0.25">
      <c r="A41" s="73"/>
      <c r="B41" s="1"/>
      <c r="C41" s="27"/>
      <c r="D41" s="27" t="s">
        <v>91</v>
      </c>
      <c r="E41" s="78">
        <f ca="1">E26+E30+E34+E37</f>
        <v>41525582</v>
      </c>
      <c r="F41" s="78">
        <f t="shared" ref="F41:W41" ca="1" si="34">F26+F30+F34+F37</f>
        <v>0</v>
      </c>
      <c r="G41" s="78">
        <f t="shared" si="34"/>
        <v>135717500</v>
      </c>
      <c r="H41" s="78">
        <f t="shared" si="34"/>
        <v>0</v>
      </c>
      <c r="I41" s="78">
        <f t="shared" si="34"/>
        <v>635095589</v>
      </c>
      <c r="J41" s="78">
        <f t="shared" si="34"/>
        <v>0</v>
      </c>
      <c r="K41" s="78">
        <f t="shared" si="34"/>
        <v>0</v>
      </c>
      <c r="L41" s="78">
        <f t="shared" si="34"/>
        <v>0</v>
      </c>
      <c r="M41" s="78">
        <f t="shared" si="34"/>
        <v>9235800</v>
      </c>
      <c r="N41" s="78">
        <f t="shared" si="34"/>
        <v>0</v>
      </c>
      <c r="O41" s="78">
        <f t="shared" si="34"/>
        <v>2082429878</v>
      </c>
      <c r="P41" s="78">
        <f t="shared" si="34"/>
        <v>0</v>
      </c>
      <c r="Q41" s="78">
        <f t="shared" si="34"/>
        <v>10887000</v>
      </c>
      <c r="R41" s="78">
        <f t="shared" si="34"/>
        <v>0</v>
      </c>
      <c r="S41" s="78">
        <f t="shared" si="34"/>
        <v>0</v>
      </c>
      <c r="T41" s="78">
        <f t="shared" si="34"/>
        <v>0</v>
      </c>
      <c r="U41" s="78">
        <f t="shared" si="34"/>
        <v>0</v>
      </c>
      <c r="V41" s="78">
        <f t="shared" si="34"/>
        <v>0</v>
      </c>
      <c r="W41" s="78">
        <f t="shared" ca="1" si="34"/>
        <v>261622856</v>
      </c>
      <c r="X41" s="78">
        <f t="shared" ref="X41:AB41" ca="1" si="35">X26+X30+X34+X37</f>
        <v>0</v>
      </c>
      <c r="Y41" s="78">
        <f t="shared" ca="1" si="35"/>
        <v>355223281</v>
      </c>
      <c r="Z41" s="78">
        <f t="shared" ca="1" si="35"/>
        <v>0</v>
      </c>
      <c r="AA41" s="78">
        <f ca="1">AA26+AA30+AA34+AA37</f>
        <v>3531737486</v>
      </c>
      <c r="AB41" s="78">
        <f t="shared" ca="1" si="35"/>
        <v>0</v>
      </c>
    </row>
    <row r="42" spans="1:30" s="33" customFormat="1" x14ac:dyDescent="0.25">
      <c r="A42" s="73"/>
      <c r="B42" s="1"/>
      <c r="C42" s="27"/>
      <c r="D42" s="27" t="s">
        <v>92</v>
      </c>
      <c r="E42" s="78">
        <f>E28+E31+E35+E38</f>
        <v>121646993</v>
      </c>
      <c r="F42" s="78">
        <f t="shared" ref="F42:AB42" si="36">F28+F31+F35+F38</f>
        <v>0</v>
      </c>
      <c r="G42" s="78">
        <f t="shared" si="36"/>
        <v>0</v>
      </c>
      <c r="H42" s="78">
        <f t="shared" si="36"/>
        <v>0</v>
      </c>
      <c r="I42" s="78">
        <f t="shared" si="36"/>
        <v>0</v>
      </c>
      <c r="J42" s="78">
        <f t="shared" si="36"/>
        <v>0</v>
      </c>
      <c r="K42" s="78">
        <f t="shared" si="36"/>
        <v>0</v>
      </c>
      <c r="L42" s="78">
        <f t="shared" si="36"/>
        <v>0</v>
      </c>
      <c r="M42" s="78">
        <f t="shared" si="36"/>
        <v>86220169</v>
      </c>
      <c r="N42" s="78">
        <f t="shared" si="36"/>
        <v>0</v>
      </c>
      <c r="O42" s="78">
        <f t="shared" si="36"/>
        <v>0</v>
      </c>
      <c r="P42" s="78">
        <f t="shared" si="36"/>
        <v>0</v>
      </c>
      <c r="Q42" s="78">
        <f t="shared" si="36"/>
        <v>0</v>
      </c>
      <c r="R42" s="78">
        <f t="shared" si="36"/>
        <v>0</v>
      </c>
      <c r="S42" s="78">
        <f t="shared" si="36"/>
        <v>0</v>
      </c>
      <c r="T42" s="78">
        <f t="shared" si="36"/>
        <v>0</v>
      </c>
      <c r="U42" s="78">
        <f t="shared" si="36"/>
        <v>0</v>
      </c>
      <c r="V42" s="78">
        <f t="shared" si="36"/>
        <v>0</v>
      </c>
      <c r="W42" s="78">
        <f t="shared" si="36"/>
        <v>3869634</v>
      </c>
      <c r="X42" s="78">
        <f t="shared" si="36"/>
        <v>0</v>
      </c>
      <c r="Y42" s="78">
        <f t="shared" si="36"/>
        <v>207234208</v>
      </c>
      <c r="Z42" s="78">
        <f t="shared" si="36"/>
        <v>0</v>
      </c>
      <c r="AA42" s="78">
        <f t="shared" si="36"/>
        <v>418971004</v>
      </c>
      <c r="AB42" s="78">
        <f t="shared" si="36"/>
        <v>0</v>
      </c>
    </row>
    <row r="43" spans="1:30" x14ac:dyDescent="0.25">
      <c r="A43" s="73"/>
      <c r="B43" s="1"/>
      <c r="C43" s="27"/>
      <c r="D43" s="27" t="s">
        <v>125</v>
      </c>
      <c r="E43" s="78">
        <f>E32</f>
        <v>357187</v>
      </c>
      <c r="F43" s="78">
        <f t="shared" ref="F43:AB43" si="37">F27</f>
        <v>0</v>
      </c>
      <c r="G43" s="78">
        <f t="shared" si="37"/>
        <v>0</v>
      </c>
      <c r="H43" s="78">
        <f t="shared" si="37"/>
        <v>0</v>
      </c>
      <c r="I43" s="78">
        <f t="shared" si="37"/>
        <v>0</v>
      </c>
      <c r="J43" s="78">
        <f t="shared" si="37"/>
        <v>0</v>
      </c>
      <c r="K43" s="78">
        <f t="shared" si="37"/>
        <v>0</v>
      </c>
      <c r="L43" s="78">
        <f t="shared" si="37"/>
        <v>0</v>
      </c>
      <c r="M43" s="78">
        <f t="shared" si="37"/>
        <v>0</v>
      </c>
      <c r="N43" s="78">
        <f t="shared" si="37"/>
        <v>0</v>
      </c>
      <c r="O43" s="78">
        <f t="shared" si="37"/>
        <v>0</v>
      </c>
      <c r="P43" s="78">
        <f t="shared" si="37"/>
        <v>0</v>
      </c>
      <c r="Q43" s="78">
        <f t="shared" si="37"/>
        <v>0</v>
      </c>
      <c r="R43" s="78">
        <f t="shared" si="37"/>
        <v>0</v>
      </c>
      <c r="S43" s="78">
        <f t="shared" si="37"/>
        <v>0</v>
      </c>
      <c r="T43" s="78">
        <f t="shared" si="37"/>
        <v>0</v>
      </c>
      <c r="U43" s="78">
        <f t="shared" si="37"/>
        <v>0</v>
      </c>
      <c r="V43" s="78">
        <f t="shared" si="37"/>
        <v>0</v>
      </c>
      <c r="W43" s="78">
        <f>W27</f>
        <v>0</v>
      </c>
      <c r="X43" s="78">
        <f t="shared" si="37"/>
        <v>0</v>
      </c>
      <c r="Y43" s="78">
        <f t="shared" si="37"/>
        <v>0</v>
      </c>
      <c r="Z43" s="78">
        <f t="shared" si="37"/>
        <v>0</v>
      </c>
      <c r="AA43" s="78">
        <f>AA27+AA32</f>
        <v>357187</v>
      </c>
      <c r="AB43" s="78">
        <f t="shared" si="37"/>
        <v>0</v>
      </c>
    </row>
    <row r="44" spans="1:30" x14ac:dyDescent="0.25">
      <c r="A44" s="73"/>
      <c r="B44" s="1"/>
      <c r="C44" s="35"/>
      <c r="D44" s="35" t="s">
        <v>93</v>
      </c>
      <c r="E44" s="81">
        <f ca="1">SUM(E41:E43)</f>
        <v>163529762</v>
      </c>
      <c r="F44" s="81">
        <f t="shared" ref="F44:AB44" ca="1" si="38">SUM(F41:F43)</f>
        <v>0</v>
      </c>
      <c r="G44" s="81">
        <f t="shared" si="38"/>
        <v>135717500</v>
      </c>
      <c r="H44" s="81">
        <f t="shared" si="38"/>
        <v>0</v>
      </c>
      <c r="I44" s="81">
        <f t="shared" si="38"/>
        <v>635095589</v>
      </c>
      <c r="J44" s="81">
        <f t="shared" si="38"/>
        <v>0</v>
      </c>
      <c r="K44" s="81">
        <f t="shared" si="38"/>
        <v>0</v>
      </c>
      <c r="L44" s="81">
        <f t="shared" si="38"/>
        <v>0</v>
      </c>
      <c r="M44" s="81">
        <f t="shared" si="38"/>
        <v>95455969</v>
      </c>
      <c r="N44" s="81">
        <f t="shared" si="38"/>
        <v>0</v>
      </c>
      <c r="O44" s="81">
        <f t="shared" si="38"/>
        <v>2082429878</v>
      </c>
      <c r="P44" s="81">
        <f t="shared" si="38"/>
        <v>0</v>
      </c>
      <c r="Q44" s="81">
        <f t="shared" si="38"/>
        <v>10887000</v>
      </c>
      <c r="R44" s="81">
        <f t="shared" si="38"/>
        <v>0</v>
      </c>
      <c r="S44" s="81">
        <f t="shared" si="38"/>
        <v>0</v>
      </c>
      <c r="T44" s="81">
        <f t="shared" si="38"/>
        <v>0</v>
      </c>
      <c r="U44" s="81">
        <f t="shared" si="38"/>
        <v>0</v>
      </c>
      <c r="V44" s="81">
        <f t="shared" si="38"/>
        <v>0</v>
      </c>
      <c r="W44" s="81">
        <f t="shared" ca="1" si="38"/>
        <v>265492490</v>
      </c>
      <c r="X44" s="81">
        <f t="shared" ca="1" si="38"/>
        <v>0</v>
      </c>
      <c r="Y44" s="81">
        <f t="shared" ca="1" si="38"/>
        <v>562457489</v>
      </c>
      <c r="Z44" s="81">
        <f t="shared" ca="1" si="38"/>
        <v>0</v>
      </c>
      <c r="AA44" s="81">
        <f t="shared" ca="1" si="38"/>
        <v>3951065677</v>
      </c>
      <c r="AB44" s="81">
        <f t="shared" ca="1" si="38"/>
        <v>0</v>
      </c>
    </row>
    <row r="45" spans="1:30" x14ac:dyDescent="0.25">
      <c r="AC45" s="132"/>
    </row>
    <row r="46" spans="1:30" x14ac:dyDescent="0.25">
      <c r="E46" s="121">
        <f ca="1">E39-E44</f>
        <v>0</v>
      </c>
      <c r="G46" s="132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8"/>
      <c r="Z46" s="121"/>
      <c r="AA46" s="121"/>
      <c r="AB46" s="121"/>
    </row>
    <row r="47" spans="1:30" x14ac:dyDescent="0.25">
      <c r="E47" s="121"/>
      <c r="G47" s="131"/>
      <c r="W47" s="587"/>
      <c r="Y47" s="130"/>
      <c r="AA47" s="121"/>
      <c r="AC47" s="121"/>
    </row>
    <row r="48" spans="1:30" x14ac:dyDescent="0.25">
      <c r="E48" s="121"/>
      <c r="AB48" s="121"/>
      <c r="AC48" s="121"/>
    </row>
  </sheetData>
  <mergeCells count="25">
    <mergeCell ref="I4:J4"/>
    <mergeCell ref="W4:X4"/>
    <mergeCell ref="Y4:Z4"/>
    <mergeCell ref="AA4:AB4"/>
    <mergeCell ref="K4:L4"/>
    <mergeCell ref="M4:N4"/>
    <mergeCell ref="O4:P4"/>
    <mergeCell ref="S4:T4"/>
    <mergeCell ref="U4:V4"/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1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R57"/>
  <sheetViews>
    <sheetView zoomScaleNormal="100" workbookViewId="0">
      <selection activeCell="E38" sqref="E38"/>
    </sheetView>
  </sheetViews>
  <sheetFormatPr defaultColWidth="9.140625" defaultRowHeight="15" x14ac:dyDescent="0.25"/>
  <cols>
    <col min="1" max="1" width="4.7109375" style="406" customWidth="1"/>
    <col min="2" max="2" width="34.85546875" style="406" customWidth="1"/>
    <col min="3" max="3" width="6.28515625" style="406" customWidth="1"/>
    <col min="4" max="4" width="12" style="425" customWidth="1"/>
    <col min="5" max="6" width="12.140625" style="425" customWidth="1"/>
    <col min="7" max="7" width="12.28515625" style="425" customWidth="1"/>
    <col min="8" max="8" width="9.140625" style="406"/>
    <col min="9" max="9" width="34" style="406" customWidth="1"/>
    <col min="10" max="10" width="11.7109375" style="406" customWidth="1"/>
    <col min="11" max="16384" width="9.140625" style="406"/>
  </cols>
  <sheetData>
    <row r="1" spans="1:18" s="195" customFormat="1" ht="27.75" customHeight="1" x14ac:dyDescent="0.2">
      <c r="A1" s="672"/>
      <c r="B1" s="673"/>
      <c r="C1" s="673"/>
      <c r="D1" s="673"/>
      <c r="E1" s="673"/>
      <c r="F1" s="673"/>
      <c r="G1" s="673"/>
      <c r="H1" s="193"/>
      <c r="I1" s="193"/>
      <c r="J1" s="193"/>
      <c r="K1" s="193"/>
      <c r="L1" s="193"/>
      <c r="M1" s="193"/>
      <c r="N1" s="193"/>
      <c r="O1" s="225"/>
      <c r="P1" s="225"/>
      <c r="Q1" s="225"/>
      <c r="R1" s="225"/>
    </row>
    <row r="2" spans="1:18" s="195" customFormat="1" ht="12" x14ac:dyDescent="0.2">
      <c r="A2" s="196"/>
      <c r="B2" s="197"/>
      <c r="C2" s="197"/>
      <c r="D2" s="197"/>
    </row>
    <row r="3" spans="1:18" s="195" customFormat="1" ht="28.5" customHeight="1" x14ac:dyDescent="0.2">
      <c r="A3" s="678"/>
      <c r="B3" s="679"/>
      <c r="C3" s="679"/>
      <c r="D3" s="679"/>
      <c r="E3" s="679"/>
      <c r="F3" s="679"/>
      <c r="G3" s="679"/>
      <c r="H3" s="193"/>
      <c r="I3" s="193"/>
      <c r="J3" s="193"/>
      <c r="K3" s="193"/>
      <c r="L3" s="193"/>
      <c r="M3" s="193"/>
      <c r="N3" s="193"/>
      <c r="O3" s="225"/>
      <c r="P3" s="225"/>
      <c r="Q3" s="225"/>
      <c r="R3" s="225"/>
    </row>
    <row r="4" spans="1:18" s="195" customFormat="1" ht="31.5" customHeight="1" x14ac:dyDescent="0.2">
      <c r="A4" s="199"/>
      <c r="B4" s="692" t="s">
        <v>558</v>
      </c>
      <c r="C4" s="692"/>
      <c r="D4" s="692"/>
      <c r="E4" s="692"/>
      <c r="F4" s="692"/>
      <c r="G4" s="692"/>
      <c r="H4" s="291"/>
      <c r="I4" s="291"/>
      <c r="J4" s="292"/>
    </row>
    <row r="5" spans="1:18" s="195" customFormat="1" ht="6.75" customHeight="1" x14ac:dyDescent="0.2">
      <c r="A5" s="508"/>
      <c r="B5" s="509"/>
      <c r="C5" s="509"/>
      <c r="D5" s="509"/>
      <c r="E5" s="510"/>
      <c r="F5" s="510"/>
      <c r="G5" s="510"/>
    </row>
    <row r="6" spans="1:18" s="195" customFormat="1" ht="22.5" customHeight="1" x14ac:dyDescent="0.25">
      <c r="A6" s="685" t="s">
        <v>361</v>
      </c>
      <c r="B6" s="686"/>
      <c r="C6" s="686"/>
      <c r="D6" s="686"/>
      <c r="E6" s="686"/>
      <c r="F6" s="686"/>
      <c r="G6" s="686"/>
      <c r="H6" s="203"/>
      <c r="I6" s="203"/>
      <c r="J6" s="203"/>
      <c r="K6" s="203"/>
      <c r="L6" s="203"/>
      <c r="M6" s="203"/>
      <c r="N6" s="203"/>
      <c r="O6" s="294"/>
      <c r="P6" s="294"/>
      <c r="Q6" s="294"/>
      <c r="R6" s="294"/>
    </row>
    <row r="7" spans="1:18" s="195" customFormat="1" ht="15.75" customHeight="1" thickBot="1" x14ac:dyDescent="0.25">
      <c r="A7" s="684" t="s">
        <v>431</v>
      </c>
      <c r="B7" s="684"/>
      <c r="C7" s="684"/>
      <c r="D7" s="684"/>
      <c r="E7" s="684"/>
      <c r="F7" s="684"/>
      <c r="G7" s="684"/>
      <c r="H7" s="194"/>
      <c r="I7" s="194"/>
      <c r="J7" s="194"/>
      <c r="K7" s="194"/>
      <c r="L7" s="194"/>
      <c r="M7" s="194"/>
      <c r="N7" s="194"/>
      <c r="O7" s="225"/>
      <c r="P7" s="225"/>
      <c r="Q7" s="225"/>
      <c r="R7" s="225"/>
    </row>
    <row r="8" spans="1:18" ht="30" x14ac:dyDescent="0.25">
      <c r="A8" s="402"/>
      <c r="B8" s="403"/>
      <c r="C8" s="404" t="s">
        <v>362</v>
      </c>
      <c r="D8" s="404" t="s">
        <v>559</v>
      </c>
      <c r="E8" s="404" t="s">
        <v>441</v>
      </c>
      <c r="F8" s="404" t="s">
        <v>491</v>
      </c>
      <c r="G8" s="405" t="s">
        <v>560</v>
      </c>
    </row>
    <row r="9" spans="1:18" x14ac:dyDescent="0.25">
      <c r="A9" s="407" t="s">
        <v>363</v>
      </c>
      <c r="B9" s="408"/>
      <c r="C9" s="408"/>
      <c r="D9" s="409"/>
      <c r="E9" s="409"/>
      <c r="F9" s="409"/>
      <c r="G9" s="410"/>
      <c r="J9" s="411"/>
    </row>
    <row r="10" spans="1:18" x14ac:dyDescent="0.25">
      <c r="A10" s="412" t="s">
        <v>1</v>
      </c>
      <c r="B10" s="413" t="s">
        <v>63</v>
      </c>
      <c r="C10" s="414" t="s">
        <v>364</v>
      </c>
      <c r="D10" s="503">
        <f>'1.melléklet.Önkormányzat'!C24</f>
        <v>135717500</v>
      </c>
      <c r="E10" s="503">
        <f>(D10*1.05)</f>
        <v>142503375</v>
      </c>
      <c r="F10" s="503">
        <f>(E10*1.05)</f>
        <v>149628543.75</v>
      </c>
      <c r="G10" s="215">
        <f>F10*1.05</f>
        <v>157109970.9375</v>
      </c>
      <c r="J10" s="411"/>
    </row>
    <row r="11" spans="1:18" x14ac:dyDescent="0.25">
      <c r="A11" s="412" t="s">
        <v>3</v>
      </c>
      <c r="B11" s="413" t="s">
        <v>311</v>
      </c>
      <c r="C11" s="414" t="s">
        <v>365</v>
      </c>
      <c r="D11" s="503">
        <f ca="1">'1.melléklet.Önkormányzat'!C30</f>
        <v>163529762</v>
      </c>
      <c r="E11" s="503">
        <f t="shared" ref="E11:F19" ca="1" si="0">(D11*1.05)</f>
        <v>171706250.09999999</v>
      </c>
      <c r="F11" s="503">
        <f t="shared" ca="1" si="0"/>
        <v>180291562.60499999</v>
      </c>
      <c r="G11" s="215">
        <f t="shared" ref="G11:G34" ca="1" si="1">F11*1.05</f>
        <v>189306140.73525</v>
      </c>
      <c r="J11" s="411"/>
    </row>
    <row r="12" spans="1:18" ht="23.25" customHeight="1" x14ac:dyDescent="0.25">
      <c r="A12" s="412" t="s">
        <v>4</v>
      </c>
      <c r="B12" s="413" t="s">
        <v>312</v>
      </c>
      <c r="C12" s="414" t="s">
        <v>366</v>
      </c>
      <c r="D12" s="503">
        <f>'1.melléklet.Önkormányzat'!C32</f>
        <v>0</v>
      </c>
      <c r="E12" s="503">
        <f t="shared" si="0"/>
        <v>0</v>
      </c>
      <c r="F12" s="503">
        <f t="shared" si="0"/>
        <v>0</v>
      </c>
      <c r="G12" s="215">
        <f t="shared" si="1"/>
        <v>0</v>
      </c>
      <c r="J12" s="411"/>
    </row>
    <row r="13" spans="1:18" ht="24" x14ac:dyDescent="0.25">
      <c r="A13" s="412" t="s">
        <v>6</v>
      </c>
      <c r="B13" s="413" t="s">
        <v>77</v>
      </c>
      <c r="C13" s="414" t="s">
        <v>442</v>
      </c>
      <c r="D13" s="503">
        <f>'1.melléklet.Önkormányzat'!C8+'1.melléklet.Önkormányzat'!C16</f>
        <v>730551558</v>
      </c>
      <c r="E13" s="503">
        <f t="shared" si="0"/>
        <v>767079135.89999998</v>
      </c>
      <c r="F13" s="503">
        <f t="shared" si="0"/>
        <v>805433092.69500005</v>
      </c>
      <c r="G13" s="215">
        <f t="shared" si="1"/>
        <v>845704747.32975006</v>
      </c>
      <c r="J13" s="411"/>
    </row>
    <row r="14" spans="1:18" x14ac:dyDescent="0.25">
      <c r="A14" s="412" t="s">
        <v>8</v>
      </c>
      <c r="B14" s="413" t="s">
        <v>20</v>
      </c>
      <c r="C14" s="414" t="s">
        <v>367</v>
      </c>
      <c r="D14" s="503">
        <f>'1.melléklet.Önkormányzat'!C20</f>
        <v>2082429878</v>
      </c>
      <c r="E14" s="503">
        <f t="shared" si="0"/>
        <v>2186551371.9000001</v>
      </c>
      <c r="F14" s="503">
        <f t="shared" si="0"/>
        <v>2295878940.4950004</v>
      </c>
      <c r="G14" s="215">
        <f t="shared" si="1"/>
        <v>2410672887.5197506</v>
      </c>
      <c r="J14" s="411"/>
    </row>
    <row r="15" spans="1:18" ht="24" x14ac:dyDescent="0.25">
      <c r="A15" s="412" t="s">
        <v>19</v>
      </c>
      <c r="B15" s="413" t="s">
        <v>502</v>
      </c>
      <c r="C15" s="414" t="s">
        <v>368</v>
      </c>
      <c r="D15" s="503">
        <f>'1.melléklet.Önkormányzat'!C40</f>
        <v>0</v>
      </c>
      <c r="E15" s="503">
        <f t="shared" si="0"/>
        <v>0</v>
      </c>
      <c r="F15" s="503">
        <f t="shared" si="0"/>
        <v>0</v>
      </c>
      <c r="G15" s="215">
        <f t="shared" si="1"/>
        <v>0</v>
      </c>
      <c r="J15" s="411"/>
    </row>
    <row r="16" spans="1:18" ht="24" x14ac:dyDescent="0.25">
      <c r="A16" s="412" t="s">
        <v>21</v>
      </c>
      <c r="B16" s="413" t="s">
        <v>78</v>
      </c>
      <c r="C16" s="414" t="s">
        <v>369</v>
      </c>
      <c r="D16" s="503">
        <f>'1.melléklet.Önkormányzat'!C21</f>
        <v>0</v>
      </c>
      <c r="E16" s="503">
        <f t="shared" si="0"/>
        <v>0</v>
      </c>
      <c r="F16" s="503">
        <f t="shared" si="0"/>
        <v>0</v>
      </c>
      <c r="G16" s="215">
        <f t="shared" si="1"/>
        <v>0</v>
      </c>
      <c r="J16" s="411"/>
    </row>
    <row r="17" spans="1:10" x14ac:dyDescent="0.25">
      <c r="A17" s="412" t="s">
        <v>22</v>
      </c>
      <c r="B17" s="413" t="s">
        <v>135</v>
      </c>
      <c r="C17" s="414" t="s">
        <v>370</v>
      </c>
      <c r="D17" s="503">
        <f ca="1">'1.melléklet.Önkormányzat'!C36</f>
        <v>265492490</v>
      </c>
      <c r="E17" s="503">
        <f t="shared" ca="1" si="0"/>
        <v>278767114.5</v>
      </c>
      <c r="F17" s="503">
        <f t="shared" ca="1" si="0"/>
        <v>292705470.22500002</v>
      </c>
      <c r="G17" s="215">
        <f t="shared" ca="1" si="1"/>
        <v>307340743.73625004</v>
      </c>
      <c r="J17" s="411"/>
    </row>
    <row r="18" spans="1:10" x14ac:dyDescent="0.25">
      <c r="A18" s="412" t="s">
        <v>26</v>
      </c>
      <c r="B18" s="413" t="s">
        <v>501</v>
      </c>
      <c r="C18" s="414" t="s">
        <v>368</v>
      </c>
      <c r="D18" s="503">
        <f>'1.melléklet.Önkormányzat'!C31</f>
        <v>10887000</v>
      </c>
      <c r="E18" s="503">
        <f t="shared" si="0"/>
        <v>11431350</v>
      </c>
      <c r="F18" s="503">
        <f t="shared" si="0"/>
        <v>12002917.5</v>
      </c>
      <c r="G18" s="215">
        <f t="shared" si="1"/>
        <v>12603063.375</v>
      </c>
      <c r="J18" s="411"/>
    </row>
    <row r="19" spans="1:10" ht="24" x14ac:dyDescent="0.25">
      <c r="A19" s="412" t="s">
        <v>28</v>
      </c>
      <c r="B19" s="413" t="s">
        <v>371</v>
      </c>
      <c r="C19" s="414" t="s">
        <v>372</v>
      </c>
      <c r="D19" s="503"/>
      <c r="E19" s="503">
        <f t="shared" si="0"/>
        <v>0</v>
      </c>
      <c r="F19" s="503">
        <f t="shared" si="0"/>
        <v>0</v>
      </c>
      <c r="G19" s="215">
        <f t="shared" si="1"/>
        <v>0</v>
      </c>
      <c r="J19" s="411"/>
    </row>
    <row r="20" spans="1:10" x14ac:dyDescent="0.25">
      <c r="A20" s="412"/>
      <c r="B20" s="415" t="s">
        <v>373</v>
      </c>
      <c r="C20" s="415"/>
      <c r="D20" s="504">
        <f ca="1">SUM(D10:D19)</f>
        <v>3388608188</v>
      </c>
      <c r="E20" s="504">
        <f ca="1">SUM(E10:E19)</f>
        <v>3558038597.4000001</v>
      </c>
      <c r="F20" s="504">
        <f ca="1">SUM(F10:F19)</f>
        <v>3735940527.2700005</v>
      </c>
      <c r="G20" s="217">
        <f t="shared" ca="1" si="1"/>
        <v>3922737553.6335006</v>
      </c>
      <c r="J20" s="416"/>
    </row>
    <row r="21" spans="1:10" x14ac:dyDescent="0.25">
      <c r="A21" s="412"/>
      <c r="B21" s="417"/>
      <c r="C21" s="417"/>
      <c r="D21" s="213"/>
      <c r="E21" s="213"/>
      <c r="F21" s="213"/>
      <c r="G21" s="215"/>
    </row>
    <row r="22" spans="1:10" x14ac:dyDescent="0.25">
      <c r="A22" s="412"/>
      <c r="B22" s="408"/>
      <c r="C22" s="408"/>
      <c r="D22" s="213"/>
      <c r="E22" s="213"/>
      <c r="F22" s="213"/>
      <c r="G22" s="215"/>
    </row>
    <row r="23" spans="1:10" x14ac:dyDescent="0.25">
      <c r="A23" s="412" t="s">
        <v>29</v>
      </c>
      <c r="B23" s="418" t="s">
        <v>41</v>
      </c>
      <c r="C23" s="414" t="s">
        <v>374</v>
      </c>
      <c r="D23" s="213">
        <f>'1.melléklet.Önkormányzat'!C50</f>
        <v>505127115</v>
      </c>
      <c r="E23" s="213">
        <f t="shared" ref="E23:F33" si="2">(D23*1.05)</f>
        <v>530383470.75</v>
      </c>
      <c r="F23" s="213">
        <f t="shared" si="2"/>
        <v>556902644.28750002</v>
      </c>
      <c r="G23" s="215">
        <f t="shared" si="1"/>
        <v>584747776.50187504</v>
      </c>
    </row>
    <row r="24" spans="1:10" ht="24.75" x14ac:dyDescent="0.25">
      <c r="A24" s="412" t="s">
        <v>32</v>
      </c>
      <c r="B24" s="414" t="s">
        <v>314</v>
      </c>
      <c r="C24" s="414" t="s">
        <v>375</v>
      </c>
      <c r="D24" s="213">
        <f>'1.melléklet.Önkormányzat'!C51</f>
        <v>60201125</v>
      </c>
      <c r="E24" s="213">
        <f t="shared" si="2"/>
        <v>63211181.25</v>
      </c>
      <c r="F24" s="213">
        <f t="shared" si="2"/>
        <v>66371740.3125</v>
      </c>
      <c r="G24" s="215">
        <f t="shared" si="1"/>
        <v>69690327.328125</v>
      </c>
    </row>
    <row r="25" spans="1:10" x14ac:dyDescent="0.25">
      <c r="A25" s="412" t="s">
        <v>34</v>
      </c>
      <c r="B25" s="418" t="s">
        <v>42</v>
      </c>
      <c r="C25" s="414" t="s">
        <v>376</v>
      </c>
      <c r="D25" s="213">
        <f>'1.melléklet.Önkormányzat'!C52</f>
        <v>471628025</v>
      </c>
      <c r="E25" s="213">
        <f t="shared" si="2"/>
        <v>495209426.25</v>
      </c>
      <c r="F25" s="213">
        <f t="shared" si="2"/>
        <v>519969897.5625</v>
      </c>
      <c r="G25" s="215">
        <f t="shared" si="1"/>
        <v>545968392.44062507</v>
      </c>
    </row>
    <row r="26" spans="1:10" x14ac:dyDescent="0.25">
      <c r="A26" s="412" t="s">
        <v>62</v>
      </c>
      <c r="B26" s="418" t="s">
        <v>43</v>
      </c>
      <c r="C26" s="414" t="s">
        <v>377</v>
      </c>
      <c r="D26" s="213">
        <f>'1.melléklet.Önkormányzat'!C53</f>
        <v>23567530</v>
      </c>
      <c r="E26" s="213">
        <f t="shared" si="2"/>
        <v>24745906.5</v>
      </c>
      <c r="F26" s="213">
        <f t="shared" si="2"/>
        <v>25983201.824999999</v>
      </c>
      <c r="G26" s="215">
        <f t="shared" si="1"/>
        <v>27282361.916250002</v>
      </c>
    </row>
    <row r="27" spans="1:10" x14ac:dyDescent="0.25">
      <c r="A27" s="412" t="s">
        <v>36</v>
      </c>
      <c r="B27" s="418" t="s">
        <v>44</v>
      </c>
      <c r="C27" s="414" t="s">
        <v>378</v>
      </c>
      <c r="D27" s="213">
        <f>'1.melléklet.Önkormányzat'!C54</f>
        <v>36295321</v>
      </c>
      <c r="E27" s="213">
        <f t="shared" si="2"/>
        <v>38110087.050000004</v>
      </c>
      <c r="F27" s="213">
        <f t="shared" si="2"/>
        <v>40015591.402500004</v>
      </c>
      <c r="G27" s="215">
        <f t="shared" si="1"/>
        <v>42016370.972625002</v>
      </c>
    </row>
    <row r="28" spans="1:10" x14ac:dyDescent="0.25">
      <c r="A28" s="412" t="s">
        <v>38</v>
      </c>
      <c r="B28" s="418" t="s">
        <v>47</v>
      </c>
      <c r="C28" s="414" t="s">
        <v>379</v>
      </c>
      <c r="D28" s="213">
        <f>'1.melléklet.Önkormányzat'!C59</f>
        <v>132551377</v>
      </c>
      <c r="E28" s="213">
        <f t="shared" si="2"/>
        <v>139178945.84999999</v>
      </c>
      <c r="F28" s="213">
        <f t="shared" si="2"/>
        <v>146137893.14250001</v>
      </c>
      <c r="G28" s="215">
        <f t="shared" si="1"/>
        <v>153444787.79962501</v>
      </c>
    </row>
    <row r="29" spans="1:10" x14ac:dyDescent="0.25">
      <c r="A29" s="412" t="s">
        <v>139</v>
      </c>
      <c r="B29" s="418" t="s">
        <v>48</v>
      </c>
      <c r="C29" s="414" t="s">
        <v>380</v>
      </c>
      <c r="D29" s="213">
        <f>'1.melléklet.Önkormányzat'!C61</f>
        <v>1967427507</v>
      </c>
      <c r="E29" s="213">
        <f t="shared" si="2"/>
        <v>2065798882.3500001</v>
      </c>
      <c r="F29" s="213">
        <f t="shared" si="2"/>
        <v>2169088826.4675002</v>
      </c>
      <c r="G29" s="215">
        <f t="shared" si="1"/>
        <v>2277543267.7908754</v>
      </c>
    </row>
    <row r="30" spans="1:10" x14ac:dyDescent="0.25">
      <c r="A30" s="412" t="s">
        <v>140</v>
      </c>
      <c r="B30" s="418" t="s">
        <v>300</v>
      </c>
      <c r="C30" s="414" t="s">
        <v>381</v>
      </c>
      <c r="D30" s="213">
        <f>'1.melléklet.Önkormányzat'!C65</f>
        <v>2400000</v>
      </c>
      <c r="E30" s="213">
        <f t="shared" si="2"/>
        <v>2520000</v>
      </c>
      <c r="F30" s="213">
        <f t="shared" si="2"/>
        <v>2646000</v>
      </c>
      <c r="G30" s="215">
        <f t="shared" si="1"/>
        <v>2778300</v>
      </c>
    </row>
    <row r="31" spans="1:10" x14ac:dyDescent="0.25">
      <c r="A31" s="412" t="s">
        <v>141</v>
      </c>
      <c r="B31" s="418" t="s">
        <v>350</v>
      </c>
      <c r="C31" s="419" t="s">
        <v>382</v>
      </c>
      <c r="D31" s="213"/>
      <c r="E31" s="213"/>
      <c r="F31" s="213"/>
      <c r="G31" s="215"/>
    </row>
    <row r="32" spans="1:10" x14ac:dyDescent="0.25">
      <c r="A32" s="412" t="s">
        <v>143</v>
      </c>
      <c r="B32" s="420" t="s">
        <v>45</v>
      </c>
      <c r="C32" s="417" t="s">
        <v>383</v>
      </c>
      <c r="D32" s="213">
        <f>'1.melléklet.Önkormányzat'!C55</f>
        <v>164068212</v>
      </c>
      <c r="E32" s="213">
        <f t="shared" si="2"/>
        <v>172271622.59999999</v>
      </c>
      <c r="F32" s="213">
        <f t="shared" si="2"/>
        <v>180885203.72999999</v>
      </c>
      <c r="G32" s="215">
        <f t="shared" si="1"/>
        <v>189929463.9165</v>
      </c>
    </row>
    <row r="33" spans="1:7" x14ac:dyDescent="0.25">
      <c r="A33" s="412" t="s">
        <v>144</v>
      </c>
      <c r="B33" s="418" t="s">
        <v>384</v>
      </c>
      <c r="C33" s="419" t="s">
        <v>385</v>
      </c>
      <c r="D33" s="213">
        <f>'1.melléklet.Önkormányzat'!C68</f>
        <v>25341976</v>
      </c>
      <c r="E33" s="213">
        <f>(D33*1.05)</f>
        <v>26609074.800000001</v>
      </c>
      <c r="F33" s="213">
        <f t="shared" si="2"/>
        <v>27939528.540000003</v>
      </c>
      <c r="G33" s="215">
        <f t="shared" si="1"/>
        <v>29336504.967000004</v>
      </c>
    </row>
    <row r="34" spans="1:7" ht="15.75" thickBot="1" x14ac:dyDescent="0.3">
      <c r="A34" s="421"/>
      <c r="B34" s="422" t="s">
        <v>114</v>
      </c>
      <c r="C34" s="422"/>
      <c r="D34" s="220">
        <f>SUM(D23:D33)</f>
        <v>3388608188</v>
      </c>
      <c r="E34" s="220">
        <f>SUM(E23:E33)</f>
        <v>3558038597.4000001</v>
      </c>
      <c r="F34" s="220">
        <f>SUM(F23:F33)</f>
        <v>3735940527.27</v>
      </c>
      <c r="G34" s="221">
        <f t="shared" si="1"/>
        <v>3922737553.6335001</v>
      </c>
    </row>
    <row r="35" spans="1:7" x14ac:dyDescent="0.25">
      <c r="A35" s="423"/>
      <c r="B35" s="423"/>
      <c r="C35" s="423"/>
      <c r="D35" s="423"/>
      <c r="E35" s="423"/>
      <c r="F35" s="423"/>
      <c r="G35" s="423"/>
    </row>
    <row r="36" spans="1:7" x14ac:dyDescent="0.25">
      <c r="D36" s="605"/>
    </row>
    <row r="41" spans="1:7" x14ac:dyDescent="0.25">
      <c r="B41" s="195"/>
      <c r="C41" s="424"/>
    </row>
    <row r="42" spans="1:7" x14ac:dyDescent="0.25">
      <c r="B42" s="195"/>
      <c r="C42" s="424"/>
    </row>
    <row r="43" spans="1:7" x14ac:dyDescent="0.25">
      <c r="B43" s="195"/>
      <c r="C43" s="424"/>
    </row>
    <row r="44" spans="1:7" x14ac:dyDescent="0.25">
      <c r="B44" s="195"/>
      <c r="C44" s="424"/>
    </row>
    <row r="45" spans="1:7" x14ac:dyDescent="0.25">
      <c r="B45" s="195"/>
      <c r="C45" s="424"/>
    </row>
    <row r="46" spans="1:7" x14ac:dyDescent="0.25">
      <c r="B46" s="195"/>
      <c r="C46" s="426"/>
    </row>
    <row r="47" spans="1:7" x14ac:dyDescent="0.25">
      <c r="B47" s="322"/>
      <c r="C47" s="427"/>
    </row>
    <row r="48" spans="1:7" x14ac:dyDescent="0.25">
      <c r="B48" s="195"/>
      <c r="C48" s="424"/>
    </row>
    <row r="49" spans="2:3" x14ac:dyDescent="0.25">
      <c r="B49" s="195"/>
      <c r="C49" s="424"/>
    </row>
    <row r="50" spans="2:3" x14ac:dyDescent="0.25">
      <c r="B50" s="195"/>
      <c r="C50" s="424"/>
    </row>
    <row r="51" spans="2:3" x14ac:dyDescent="0.25">
      <c r="B51" s="195"/>
      <c r="C51" s="424"/>
    </row>
    <row r="52" spans="2:3" x14ac:dyDescent="0.25">
      <c r="B52" s="195"/>
      <c r="C52" s="424"/>
    </row>
    <row r="53" spans="2:3" x14ac:dyDescent="0.25">
      <c r="B53" s="322"/>
      <c r="C53" s="424"/>
    </row>
    <row r="54" spans="2:3" x14ac:dyDescent="0.25">
      <c r="B54" s="195"/>
      <c r="C54" s="317"/>
    </row>
    <row r="55" spans="2:3" x14ac:dyDescent="0.25">
      <c r="B55" s="195"/>
      <c r="C55" s="424"/>
    </row>
    <row r="56" spans="2:3" x14ac:dyDescent="0.25">
      <c r="B56" s="195"/>
      <c r="C56" s="424"/>
    </row>
    <row r="57" spans="2:3" x14ac:dyDescent="0.25">
      <c r="B57" s="195"/>
      <c r="C57" s="426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S22"/>
  <sheetViews>
    <sheetView zoomScaleNormal="100" workbookViewId="0">
      <selection activeCell="C11" sqref="C11"/>
    </sheetView>
  </sheetViews>
  <sheetFormatPr defaultColWidth="9.140625" defaultRowHeight="12.75" x14ac:dyDescent="0.2"/>
  <cols>
    <col min="1" max="1" width="6.7109375" style="209" customWidth="1"/>
    <col min="2" max="2" width="52.85546875" style="209" customWidth="1"/>
    <col min="3" max="4" width="12.85546875" style="209" customWidth="1"/>
    <col min="5" max="5" width="12.28515625" style="209" customWidth="1"/>
    <col min="6" max="6" width="12.7109375" style="209" customWidth="1"/>
    <col min="7" max="16384" width="9.140625" style="209"/>
  </cols>
  <sheetData>
    <row r="1" spans="1:19" x14ac:dyDescent="0.2">
      <c r="A1" s="196"/>
      <c r="C1" s="209" t="s">
        <v>561</v>
      </c>
    </row>
    <row r="3" spans="1:19" s="195" customFormat="1" ht="41.25" customHeight="1" x14ac:dyDescent="0.25">
      <c r="A3" s="695" t="s">
        <v>386</v>
      </c>
      <c r="B3" s="696"/>
      <c r="C3" s="696"/>
      <c r="D3" s="696"/>
      <c r="E3" s="696"/>
      <c r="F3" s="697"/>
      <c r="G3" s="428"/>
      <c r="H3" s="428"/>
      <c r="I3" s="203"/>
      <c r="J3" s="203"/>
      <c r="K3" s="203"/>
      <c r="L3" s="203"/>
      <c r="M3" s="203"/>
      <c r="N3" s="203"/>
      <c r="O3" s="203"/>
      <c r="P3" s="294"/>
      <c r="Q3" s="294"/>
      <c r="R3" s="294"/>
      <c r="S3" s="294"/>
    </row>
    <row r="4" spans="1:19" s="195" customFormat="1" ht="22.5" customHeight="1" thickBot="1" x14ac:dyDescent="0.25">
      <c r="B4" s="684" t="s">
        <v>433</v>
      </c>
      <c r="C4" s="684"/>
      <c r="D4" s="684"/>
      <c r="E4" s="684"/>
      <c r="F4" s="684"/>
      <c r="G4" s="194"/>
      <c r="H4" s="194"/>
      <c r="I4" s="194"/>
      <c r="J4" s="194"/>
      <c r="K4" s="194"/>
      <c r="L4" s="194"/>
      <c r="M4" s="194"/>
      <c r="N4" s="194"/>
      <c r="O4" s="194"/>
      <c r="P4" s="225"/>
      <c r="Q4" s="225"/>
      <c r="R4" s="225"/>
      <c r="S4" s="225"/>
    </row>
    <row r="5" spans="1:19" ht="15" x14ac:dyDescent="0.2">
      <c r="A5" s="531"/>
      <c r="B5" s="491"/>
      <c r="C5" s="441" t="s">
        <v>387</v>
      </c>
      <c r="D5" s="441"/>
      <c r="E5" s="441"/>
      <c r="F5" s="442"/>
    </row>
    <row r="6" spans="1:19" ht="25.5" customHeight="1" x14ac:dyDescent="0.2">
      <c r="A6" s="532" t="s">
        <v>194</v>
      </c>
      <c r="B6" s="489"/>
      <c r="C6" s="443">
        <v>2023</v>
      </c>
      <c r="D6" s="443">
        <v>2024</v>
      </c>
      <c r="E6" s="443">
        <v>2025</v>
      </c>
      <c r="F6" s="444">
        <v>2026</v>
      </c>
      <c r="H6" s="208"/>
    </row>
    <row r="7" spans="1:19" ht="26.25" customHeight="1" x14ac:dyDescent="0.2">
      <c r="A7" s="533" t="s">
        <v>58</v>
      </c>
      <c r="B7" s="487" t="s">
        <v>66</v>
      </c>
      <c r="C7" s="485" t="s">
        <v>59</v>
      </c>
      <c r="D7" s="485" t="s">
        <v>60</v>
      </c>
      <c r="E7" s="485" t="s">
        <v>61</v>
      </c>
      <c r="F7" s="486" t="s">
        <v>68</v>
      </c>
    </row>
    <row r="8" spans="1:19" ht="15" x14ac:dyDescent="0.2">
      <c r="A8" s="502"/>
      <c r="B8" s="488" t="s">
        <v>388</v>
      </c>
      <c r="C8" s="693"/>
      <c r="D8" s="693"/>
      <c r="E8" s="693"/>
      <c r="F8" s="694"/>
    </row>
    <row r="9" spans="1:19" ht="12.75" customHeight="1" x14ac:dyDescent="0.2">
      <c r="A9" s="502" t="s">
        <v>1</v>
      </c>
      <c r="B9" s="521" t="s">
        <v>389</v>
      </c>
      <c r="C9" s="522">
        <v>135717500</v>
      </c>
      <c r="D9" s="522">
        <f>C9*1.05</f>
        <v>142503375</v>
      </c>
      <c r="E9" s="522">
        <f t="shared" ref="E9:F9" si="0">D9*1.05</f>
        <v>149628543.75</v>
      </c>
      <c r="F9" s="522">
        <f t="shared" si="0"/>
        <v>157109970.9375</v>
      </c>
    </row>
    <row r="10" spans="1:19" ht="42" customHeight="1" x14ac:dyDescent="0.2">
      <c r="A10" s="502" t="s">
        <v>3</v>
      </c>
      <c r="B10" s="521" t="s">
        <v>390</v>
      </c>
      <c r="C10" s="522">
        <v>15235675</v>
      </c>
      <c r="D10" s="522">
        <f>C10*1.05</f>
        <v>15997458.75</v>
      </c>
      <c r="E10" s="522">
        <f t="shared" ref="E10:F10" si="1">D10*1.05</f>
        <v>16797331.6875</v>
      </c>
      <c r="F10" s="522">
        <f t="shared" si="1"/>
        <v>17637198.271875001</v>
      </c>
    </row>
    <row r="11" spans="1:19" ht="15" x14ac:dyDescent="0.2">
      <c r="A11" s="502" t="s">
        <v>4</v>
      </c>
      <c r="B11" s="489" t="s">
        <v>391</v>
      </c>
      <c r="C11" s="440">
        <v>0</v>
      </c>
      <c r="D11" s="440">
        <v>0</v>
      </c>
      <c r="E11" s="440">
        <v>0</v>
      </c>
      <c r="F11" s="429">
        <v>0</v>
      </c>
    </row>
    <row r="12" spans="1:19" ht="44.25" customHeight="1" x14ac:dyDescent="0.2">
      <c r="A12" s="502" t="s">
        <v>6</v>
      </c>
      <c r="B12" s="521" t="s">
        <v>392</v>
      </c>
      <c r="C12" s="440">
        <v>0</v>
      </c>
      <c r="D12" s="522">
        <v>0</v>
      </c>
      <c r="E12" s="440">
        <v>0</v>
      </c>
      <c r="F12" s="546">
        <v>0</v>
      </c>
    </row>
    <row r="13" spans="1:19" ht="15" x14ac:dyDescent="0.2">
      <c r="A13" s="502" t="s">
        <v>8</v>
      </c>
      <c r="B13" s="489" t="s">
        <v>393</v>
      </c>
      <c r="C13" s="522">
        <f>'1.melléklet.Önkormányzat'!C28+('1.melléklet.Önkormányzat'!C29-650000)</f>
        <v>1250000</v>
      </c>
      <c r="D13" s="522">
        <f>C13</f>
        <v>1250000</v>
      </c>
      <c r="E13" s="522">
        <f t="shared" ref="E13:F13" si="2">D13</f>
        <v>1250000</v>
      </c>
      <c r="F13" s="522">
        <f t="shared" si="2"/>
        <v>1250000</v>
      </c>
    </row>
    <row r="14" spans="1:19" ht="15" x14ac:dyDescent="0.2">
      <c r="A14" s="502" t="s">
        <v>19</v>
      </c>
      <c r="B14" s="489" t="s">
        <v>394</v>
      </c>
      <c r="C14" s="440">
        <v>0</v>
      </c>
      <c r="D14" s="440">
        <v>0</v>
      </c>
      <c r="E14" s="440">
        <v>0</v>
      </c>
      <c r="F14" s="429">
        <v>0</v>
      </c>
    </row>
    <row r="15" spans="1:19" ht="12.75" customHeight="1" thickBot="1" x14ac:dyDescent="0.25">
      <c r="A15" s="598"/>
      <c r="B15" s="490" t="s">
        <v>395</v>
      </c>
      <c r="C15" s="438">
        <f>SUM(C9:C14)</f>
        <v>152203175</v>
      </c>
      <c r="D15" s="438">
        <f t="shared" ref="D15:F15" si="3">SUM(D9:D14)</f>
        <v>159750833.75</v>
      </c>
      <c r="E15" s="438">
        <f t="shared" si="3"/>
        <v>167675875.4375</v>
      </c>
      <c r="F15" s="439">
        <f t="shared" si="3"/>
        <v>175997169.20937499</v>
      </c>
    </row>
    <row r="22" ht="15" customHeight="1" x14ac:dyDescent="0.2"/>
  </sheetData>
  <mergeCells count="3">
    <mergeCell ref="B4:F4"/>
    <mergeCell ref="C8:F8"/>
    <mergeCell ref="A3:F3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R31"/>
  <sheetViews>
    <sheetView zoomScaleNormal="100" workbookViewId="0">
      <selection activeCell="O33" sqref="O33"/>
    </sheetView>
  </sheetViews>
  <sheetFormatPr defaultColWidth="9.140625" defaultRowHeight="12.75" x14ac:dyDescent="0.2"/>
  <cols>
    <col min="1" max="1" width="3.7109375" style="209" customWidth="1"/>
    <col min="2" max="2" width="18.85546875" style="209" customWidth="1"/>
    <col min="3" max="4" width="9.5703125" style="209" bestFit="1" customWidth="1"/>
    <col min="5" max="5" width="11.42578125" style="209" customWidth="1"/>
    <col min="6" max="6" width="10.28515625" style="209" customWidth="1"/>
    <col min="7" max="7" width="10.42578125" style="209" customWidth="1"/>
    <col min="8" max="8" width="10.28515625" style="209" customWidth="1"/>
    <col min="9" max="9" width="10.5703125" style="209" customWidth="1"/>
    <col min="10" max="10" width="9.85546875" style="209" customWidth="1"/>
    <col min="11" max="11" width="11" style="209" customWidth="1"/>
    <col min="12" max="12" width="10.7109375" style="209" customWidth="1"/>
    <col min="13" max="13" width="9.85546875" style="209" customWidth="1"/>
    <col min="14" max="14" width="10.7109375" style="209" customWidth="1"/>
    <col min="15" max="15" width="10.85546875" style="209" bestFit="1" customWidth="1"/>
    <col min="16" max="16" width="11.42578125" style="209" bestFit="1" customWidth="1"/>
    <col min="17" max="16384" width="9.140625" style="209"/>
  </cols>
  <sheetData>
    <row r="1" spans="1:18" x14ac:dyDescent="0.2">
      <c r="H1" s="599" t="s">
        <v>562</v>
      </c>
    </row>
    <row r="2" spans="1:18" s="195" customFormat="1" ht="22.5" customHeight="1" x14ac:dyDescent="0.3">
      <c r="B2" s="707" t="s">
        <v>444</v>
      </c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225"/>
      <c r="Q2" s="225"/>
      <c r="R2" s="225"/>
    </row>
    <row r="3" spans="1:18" s="195" customFormat="1" ht="22.5" customHeight="1" x14ac:dyDescent="0.2">
      <c r="A3" s="501" t="s">
        <v>58</v>
      </c>
      <c r="B3" s="468" t="s">
        <v>66</v>
      </c>
      <c r="C3" s="468" t="s">
        <v>59</v>
      </c>
      <c r="D3" s="468" t="s">
        <v>60</v>
      </c>
      <c r="E3" s="468" t="s">
        <v>61</v>
      </c>
      <c r="F3" s="468" t="s">
        <v>68</v>
      </c>
      <c r="G3" s="468" t="s">
        <v>70</v>
      </c>
      <c r="H3" s="468" t="s">
        <v>71</v>
      </c>
      <c r="I3" s="468" t="s">
        <v>72</v>
      </c>
      <c r="J3" s="468" t="s">
        <v>73</v>
      </c>
      <c r="K3" s="468" t="s">
        <v>106</v>
      </c>
      <c r="L3" s="468" t="s">
        <v>100</v>
      </c>
      <c r="M3" s="468" t="s">
        <v>189</v>
      </c>
      <c r="N3" s="468" t="s">
        <v>101</v>
      </c>
      <c r="O3" s="468" t="s">
        <v>190</v>
      </c>
      <c r="P3" s="225"/>
      <c r="Q3" s="225"/>
      <c r="R3" s="225"/>
    </row>
    <row r="4" spans="1:18" ht="22.5" customHeight="1" x14ac:dyDescent="0.2">
      <c r="A4" s="502" t="s">
        <v>1</v>
      </c>
      <c r="B4" s="494" t="s">
        <v>67</v>
      </c>
      <c r="C4" s="494" t="s">
        <v>396</v>
      </c>
      <c r="D4" s="494" t="s">
        <v>397</v>
      </c>
      <c r="E4" s="494" t="s">
        <v>398</v>
      </c>
      <c r="F4" s="494" t="s">
        <v>399</v>
      </c>
      <c r="G4" s="494" t="s">
        <v>400</v>
      </c>
      <c r="H4" s="494" t="s">
        <v>339</v>
      </c>
      <c r="I4" s="494" t="s">
        <v>340</v>
      </c>
      <c r="J4" s="494" t="s">
        <v>401</v>
      </c>
      <c r="K4" s="494" t="s">
        <v>342</v>
      </c>
      <c r="L4" s="494" t="s">
        <v>402</v>
      </c>
      <c r="M4" s="494" t="s">
        <v>403</v>
      </c>
      <c r="N4" s="494" t="s">
        <v>404</v>
      </c>
      <c r="O4" s="494" t="s">
        <v>90</v>
      </c>
    </row>
    <row r="5" spans="1:18" x14ac:dyDescent="0.2">
      <c r="A5" s="502" t="s">
        <v>3</v>
      </c>
      <c r="B5" s="497" t="s">
        <v>405</v>
      </c>
      <c r="C5" s="498">
        <v>255837233</v>
      </c>
      <c r="D5" s="498">
        <f ca="1">C31</f>
        <v>380417394.5</v>
      </c>
      <c r="E5" s="498">
        <f t="shared" ref="E5:N5" ca="1" si="0">D31</f>
        <v>529739532</v>
      </c>
      <c r="F5" s="498">
        <f t="shared" ca="1" si="0"/>
        <v>-304852084</v>
      </c>
      <c r="G5" s="498">
        <f t="shared" ca="1" si="0"/>
        <v>-154929946.5</v>
      </c>
      <c r="H5" s="498">
        <f t="shared" ca="1" si="0"/>
        <v>-6007808.9999999851</v>
      </c>
      <c r="I5" s="498">
        <f t="shared" ca="1" si="0"/>
        <v>143914328.5</v>
      </c>
      <c r="J5" s="498">
        <f t="shared" ca="1" si="0"/>
        <v>293836466</v>
      </c>
      <c r="K5" s="498">
        <f t="shared" ca="1" si="0"/>
        <v>462694514.5</v>
      </c>
      <c r="L5" s="498">
        <f t="shared" ca="1" si="0"/>
        <v>-352161190.5</v>
      </c>
      <c r="M5" s="498">
        <f t="shared" ca="1" si="0"/>
        <v>-183303142</v>
      </c>
      <c r="N5" s="498">
        <f t="shared" ca="1" si="0"/>
        <v>-14445093.499999985</v>
      </c>
      <c r="O5" s="498"/>
    </row>
    <row r="6" spans="1:18" x14ac:dyDescent="0.2">
      <c r="A6" s="502" t="s">
        <v>4</v>
      </c>
      <c r="B6" s="698" t="s">
        <v>406</v>
      </c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700"/>
    </row>
    <row r="7" spans="1:18" x14ac:dyDescent="0.2">
      <c r="A7" s="502" t="s">
        <v>6</v>
      </c>
      <c r="B7" s="701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3"/>
    </row>
    <row r="8" spans="1:18" x14ac:dyDescent="0.2">
      <c r="A8" s="502" t="s">
        <v>8</v>
      </c>
      <c r="B8" s="500" t="s">
        <v>407</v>
      </c>
      <c r="C8" s="492">
        <f>'17.melléklet.felhaszn.ütemterve'!B11</f>
        <v>52924632.416666664</v>
      </c>
      <c r="D8" s="492">
        <f t="shared" ref="D8:D11" si="1">+C8</f>
        <v>52924632.416666664</v>
      </c>
      <c r="E8" s="492">
        <f t="shared" ref="E8:N8" si="2">+D8</f>
        <v>52924632.416666664</v>
      </c>
      <c r="F8" s="492">
        <f t="shared" si="2"/>
        <v>52924632.416666664</v>
      </c>
      <c r="G8" s="492">
        <f t="shared" si="2"/>
        <v>52924632.416666664</v>
      </c>
      <c r="H8" s="492">
        <f t="shared" si="2"/>
        <v>52924632.416666664</v>
      </c>
      <c r="I8" s="492">
        <f t="shared" si="2"/>
        <v>52924632.416666664</v>
      </c>
      <c r="J8" s="492">
        <f t="shared" si="2"/>
        <v>52924632.416666664</v>
      </c>
      <c r="K8" s="492">
        <f t="shared" si="2"/>
        <v>52924632.416666664</v>
      </c>
      <c r="L8" s="492">
        <f t="shared" si="2"/>
        <v>52924632.416666664</v>
      </c>
      <c r="M8" s="492">
        <f t="shared" si="2"/>
        <v>52924632.416666664</v>
      </c>
      <c r="N8" s="492">
        <f t="shared" si="2"/>
        <v>52924632.416666664</v>
      </c>
      <c r="O8" s="492">
        <f>SUM(C8:N8)</f>
        <v>635095589</v>
      </c>
    </row>
    <row r="9" spans="1:18" x14ac:dyDescent="0.2">
      <c r="A9" s="502" t="s">
        <v>19</v>
      </c>
      <c r="B9" s="500" t="s">
        <v>408</v>
      </c>
      <c r="C9" s="492">
        <f>'17.melléklet.felhaszn.ütemterve'!B12</f>
        <v>7954664.083333333</v>
      </c>
      <c r="D9" s="492">
        <f t="shared" si="1"/>
        <v>7954664.083333333</v>
      </c>
      <c r="E9" s="492">
        <f t="shared" ref="E9:N9" si="3">+D9</f>
        <v>7954664.083333333</v>
      </c>
      <c r="F9" s="492">
        <f t="shared" si="3"/>
        <v>7954664.083333333</v>
      </c>
      <c r="G9" s="492">
        <f t="shared" si="3"/>
        <v>7954664.083333333</v>
      </c>
      <c r="H9" s="492">
        <f t="shared" si="3"/>
        <v>7954664.083333333</v>
      </c>
      <c r="I9" s="492">
        <f t="shared" si="3"/>
        <v>7954664.083333333</v>
      </c>
      <c r="J9" s="492">
        <f t="shared" si="3"/>
        <v>7954664.083333333</v>
      </c>
      <c r="K9" s="492">
        <f t="shared" si="3"/>
        <v>7954664.083333333</v>
      </c>
      <c r="L9" s="492">
        <f t="shared" si="3"/>
        <v>7954664.083333333</v>
      </c>
      <c r="M9" s="492">
        <f t="shared" si="3"/>
        <v>7954664.083333333</v>
      </c>
      <c r="N9" s="492">
        <f t="shared" si="3"/>
        <v>7954664.083333333</v>
      </c>
      <c r="O9" s="492">
        <f t="shared" ref="O9:O14" si="4">SUM(C9:N9)</f>
        <v>95455968.999999985</v>
      </c>
    </row>
    <row r="10" spans="1:18" x14ac:dyDescent="0.2">
      <c r="A10" s="502" t="s">
        <v>21</v>
      </c>
      <c r="B10" s="500" t="s">
        <v>63</v>
      </c>
      <c r="C10" s="492">
        <f>'17.melléklet.felhaszn.ütemterve'!B9</f>
        <v>11309791.666666666</v>
      </c>
      <c r="D10" s="492">
        <f t="shared" si="1"/>
        <v>11309791.666666666</v>
      </c>
      <c r="E10" s="492">
        <f t="shared" ref="E10:N10" si="5">+D10</f>
        <v>11309791.666666666</v>
      </c>
      <c r="F10" s="492">
        <f t="shared" si="5"/>
        <v>11309791.666666666</v>
      </c>
      <c r="G10" s="492">
        <f t="shared" si="5"/>
        <v>11309791.666666666</v>
      </c>
      <c r="H10" s="492">
        <f t="shared" si="5"/>
        <v>11309791.666666666</v>
      </c>
      <c r="I10" s="492">
        <f t="shared" si="5"/>
        <v>11309791.666666666</v>
      </c>
      <c r="J10" s="492">
        <f t="shared" si="5"/>
        <v>11309791.666666666</v>
      </c>
      <c r="K10" s="492">
        <f t="shared" si="5"/>
        <v>11309791.666666666</v>
      </c>
      <c r="L10" s="492">
        <f t="shared" si="5"/>
        <v>11309791.666666666</v>
      </c>
      <c r="M10" s="492">
        <f t="shared" si="5"/>
        <v>11309791.666666666</v>
      </c>
      <c r="N10" s="492">
        <f t="shared" si="5"/>
        <v>11309791.666666666</v>
      </c>
      <c r="O10" s="492">
        <f t="shared" si="4"/>
        <v>135717500.00000003</v>
      </c>
    </row>
    <row r="11" spans="1:18" x14ac:dyDescent="0.2">
      <c r="A11" s="502" t="s">
        <v>22</v>
      </c>
      <c r="B11" s="500" t="s">
        <v>64</v>
      </c>
      <c r="C11" s="492">
        <f ca="1">'17.melléklet.felhaszn.ütemterve'!B10</f>
        <v>13627480.166666666</v>
      </c>
      <c r="D11" s="492">
        <f t="shared" ca="1" si="1"/>
        <v>13627480.166666666</v>
      </c>
      <c r="E11" s="492">
        <f t="shared" ref="E11:N11" ca="1" si="6">+D11</f>
        <v>13627480.166666666</v>
      </c>
      <c r="F11" s="492">
        <f t="shared" ca="1" si="6"/>
        <v>13627480.166666666</v>
      </c>
      <c r="G11" s="492">
        <f t="shared" ca="1" si="6"/>
        <v>13627480.166666666</v>
      </c>
      <c r="H11" s="492">
        <f t="shared" ca="1" si="6"/>
        <v>13627480.166666666</v>
      </c>
      <c r="I11" s="492">
        <f t="shared" ca="1" si="6"/>
        <v>13627480.166666666</v>
      </c>
      <c r="J11" s="492">
        <f t="shared" ca="1" si="6"/>
        <v>13627480.166666666</v>
      </c>
      <c r="K11" s="492">
        <f t="shared" ca="1" si="6"/>
        <v>13627480.166666666</v>
      </c>
      <c r="L11" s="492">
        <f t="shared" ca="1" si="6"/>
        <v>13627480.166666666</v>
      </c>
      <c r="M11" s="492">
        <f t="shared" ca="1" si="6"/>
        <v>13627480.166666666</v>
      </c>
      <c r="N11" s="492">
        <f t="shared" ca="1" si="6"/>
        <v>13627480.166666666</v>
      </c>
      <c r="O11" s="492">
        <f t="shared" ca="1" si="4"/>
        <v>163529762</v>
      </c>
    </row>
    <row r="12" spans="1:18" x14ac:dyDescent="0.2">
      <c r="A12" s="502" t="s">
        <v>24</v>
      </c>
      <c r="B12" s="500" t="s">
        <v>409</v>
      </c>
      <c r="C12" s="492">
        <f>'17.melléklet.felhaszn.ütemterve'!B14+'17.melléklet.felhaszn.ütemterve'!B15</f>
        <v>173535823.16666666</v>
      </c>
      <c r="D12" s="492">
        <f>'17.melléklet.felhaszn.ütemterve'!C14+'17.melléklet.felhaszn.ütemterve'!C15</f>
        <v>173535823.16666666</v>
      </c>
      <c r="E12" s="492">
        <f>'17.melléklet.felhaszn.ütemterve'!D14+'17.melléklet.felhaszn.ütemterve'!D15</f>
        <v>173535823.16666666</v>
      </c>
      <c r="F12" s="492">
        <f>'17.melléklet.felhaszn.ütemterve'!E14+'17.melléklet.felhaszn.ütemterve'!E15</f>
        <v>173535823.16666666</v>
      </c>
      <c r="G12" s="492">
        <f>'17.melléklet.felhaszn.ütemterve'!F14+'17.melléklet.felhaszn.ütemterve'!F15</f>
        <v>173535823.16666666</v>
      </c>
      <c r="H12" s="492">
        <f>'17.melléklet.felhaszn.ütemterve'!G14+'17.melléklet.felhaszn.ütemterve'!G15</f>
        <v>173535823.16666666</v>
      </c>
      <c r="I12" s="492">
        <f>'17.melléklet.felhaszn.ütemterve'!H14+'17.melléklet.felhaszn.ütemterve'!H15</f>
        <v>173535823.16666666</v>
      </c>
      <c r="J12" s="492">
        <f>'17.melléklet.felhaszn.ütemterve'!I14+'17.melléklet.felhaszn.ütemterve'!I15</f>
        <v>173535823.16666666</v>
      </c>
      <c r="K12" s="492">
        <f>'17.melléklet.felhaszn.ütemterve'!J14+'17.melléklet.felhaszn.ütemterve'!J15</f>
        <v>173535823.16666666</v>
      </c>
      <c r="L12" s="492">
        <f>'17.melléklet.felhaszn.ütemterve'!K14+'17.melléklet.felhaszn.ütemterve'!K15</f>
        <v>173535823.16666666</v>
      </c>
      <c r="M12" s="492">
        <f>'17.melléklet.felhaszn.ütemterve'!L14+'17.melléklet.felhaszn.ütemterve'!L15</f>
        <v>173535823.16666666</v>
      </c>
      <c r="N12" s="492">
        <f>'17.melléklet.felhaszn.ütemterve'!M14+'17.melléklet.felhaszn.ütemterve'!M15</f>
        <v>173535823.16666666</v>
      </c>
      <c r="O12" s="492">
        <f t="shared" si="4"/>
        <v>2082429878.0000002</v>
      </c>
    </row>
    <row r="13" spans="1:18" x14ac:dyDescent="0.2">
      <c r="A13" s="502" t="s">
        <v>25</v>
      </c>
      <c r="B13" s="500" t="s">
        <v>573</v>
      </c>
      <c r="C13" s="492">
        <v>907250</v>
      </c>
      <c r="D13" s="492">
        <f>'17.melléklet.felhaszn.ütemterve'!C18+'17.melléklet.felhaszn.ütemterve'!C17</f>
        <v>907250</v>
      </c>
      <c r="E13" s="492">
        <f>'17.melléklet.felhaszn.ütemterve'!D18+'17.melléklet.felhaszn.ütemterve'!D17</f>
        <v>907250</v>
      </c>
      <c r="F13" s="492">
        <f>'17.melléklet.felhaszn.ütemterve'!E18+'17.melléklet.felhaszn.ütemterve'!E17</f>
        <v>907250</v>
      </c>
      <c r="G13" s="492">
        <f>'17.melléklet.felhaszn.ütemterve'!F18+'17.melléklet.felhaszn.ütemterve'!F17</f>
        <v>907250</v>
      </c>
      <c r="H13" s="492">
        <f>'17.melléklet.felhaszn.ütemterve'!G18+'17.melléklet.felhaszn.ütemterve'!G17</f>
        <v>907250</v>
      </c>
      <c r="I13" s="492">
        <f>'17.melléklet.felhaszn.ütemterve'!H18+'17.melléklet.felhaszn.ütemterve'!H17</f>
        <v>907250</v>
      </c>
      <c r="J13" s="492">
        <f>'17.melléklet.felhaszn.ütemterve'!I18+'17.melléklet.felhaszn.ütemterve'!I17</f>
        <v>907250</v>
      </c>
      <c r="K13" s="492">
        <f>'17.melléklet.felhaszn.ütemterve'!J18+'17.melléklet.felhaszn.ütemterve'!J17</f>
        <v>907250</v>
      </c>
      <c r="L13" s="492">
        <f>'17.melléklet.felhaszn.ütemterve'!K18+'17.melléklet.felhaszn.ütemterve'!K17</f>
        <v>907250</v>
      </c>
      <c r="M13" s="492">
        <f>'17.melléklet.felhaszn.ütemterve'!L18+'17.melléklet.felhaszn.ütemterve'!L17</f>
        <v>907250</v>
      </c>
      <c r="N13" s="492">
        <f>'17.melléklet.felhaszn.ütemterve'!M18+'17.melléklet.felhaszn.ütemterve'!M17</f>
        <v>907250</v>
      </c>
      <c r="O13" s="492">
        <f t="shared" si="4"/>
        <v>10887000</v>
      </c>
    </row>
    <row r="14" spans="1:18" x14ac:dyDescent="0.2">
      <c r="A14" s="502" t="s">
        <v>26</v>
      </c>
      <c r="B14" s="500" t="s">
        <v>440</v>
      </c>
      <c r="C14" s="492"/>
      <c r="D14" s="492">
        <f>+C14</f>
        <v>0</v>
      </c>
      <c r="E14" s="492">
        <f t="shared" ref="E14:F14" si="7">+D14</f>
        <v>0</v>
      </c>
      <c r="F14" s="492">
        <f t="shared" si="7"/>
        <v>0</v>
      </c>
      <c r="G14" s="492"/>
      <c r="H14" s="492"/>
      <c r="I14" s="492"/>
      <c r="J14" s="492"/>
      <c r="K14" s="492"/>
      <c r="L14" s="492"/>
      <c r="M14" s="492"/>
      <c r="N14" s="492"/>
      <c r="O14" s="492">
        <f t="shared" si="4"/>
        <v>0</v>
      </c>
    </row>
    <row r="15" spans="1:18" x14ac:dyDescent="0.2">
      <c r="A15" s="502" t="s">
        <v>28</v>
      </c>
      <c r="B15" s="496" t="s">
        <v>373</v>
      </c>
      <c r="C15" s="493">
        <f t="shared" ref="C15:N15" ca="1" si="8">SUM(C8:C14)</f>
        <v>260259641.5</v>
      </c>
      <c r="D15" s="493">
        <f t="shared" ca="1" si="8"/>
        <v>260259641.5</v>
      </c>
      <c r="E15" s="493">
        <f t="shared" ca="1" si="8"/>
        <v>260259641.5</v>
      </c>
      <c r="F15" s="493">
        <f t="shared" ca="1" si="8"/>
        <v>260259641.5</v>
      </c>
      <c r="G15" s="493">
        <f t="shared" ca="1" si="8"/>
        <v>260259641.5</v>
      </c>
      <c r="H15" s="493">
        <f t="shared" ca="1" si="8"/>
        <v>260259641.5</v>
      </c>
      <c r="I15" s="493">
        <f t="shared" ca="1" si="8"/>
        <v>260259641.5</v>
      </c>
      <c r="J15" s="493">
        <f t="shared" ca="1" si="8"/>
        <v>260259641.5</v>
      </c>
      <c r="K15" s="493">
        <f t="shared" ca="1" si="8"/>
        <v>260259641.5</v>
      </c>
      <c r="L15" s="493">
        <f t="shared" ca="1" si="8"/>
        <v>260259641.5</v>
      </c>
      <c r="M15" s="493">
        <f t="shared" ca="1" si="8"/>
        <v>260259641.5</v>
      </c>
      <c r="N15" s="493">
        <f t="shared" ca="1" si="8"/>
        <v>260259641.5</v>
      </c>
      <c r="O15" s="493">
        <f ca="1">SUM(C15:N15)</f>
        <v>3123115698</v>
      </c>
      <c r="P15" s="264"/>
    </row>
    <row r="16" spans="1:18" x14ac:dyDescent="0.2">
      <c r="A16" s="502" t="s">
        <v>29</v>
      </c>
      <c r="B16" s="709"/>
      <c r="C16" s="710"/>
      <c r="D16" s="710"/>
      <c r="E16" s="710"/>
      <c r="F16" s="710"/>
      <c r="G16" s="710"/>
      <c r="H16" s="710"/>
      <c r="I16" s="710"/>
      <c r="J16" s="710"/>
      <c r="K16" s="710"/>
      <c r="L16" s="710"/>
      <c r="M16" s="710"/>
      <c r="N16" s="710"/>
      <c r="O16" s="711"/>
    </row>
    <row r="17" spans="1:16" x14ac:dyDescent="0.2">
      <c r="A17" s="502" t="s">
        <v>32</v>
      </c>
      <c r="B17" s="495" t="s">
        <v>410</v>
      </c>
      <c r="C17" s="496">
        <f ca="1">C5+C15</f>
        <v>516096874.5</v>
      </c>
      <c r="D17" s="496">
        <f ca="1">D5+D15</f>
        <v>640677036</v>
      </c>
      <c r="E17" s="496">
        <f t="shared" ref="E17:N17" ca="1" si="9">E5+E15</f>
        <v>789999173.5</v>
      </c>
      <c r="F17" s="496">
        <f t="shared" ca="1" si="9"/>
        <v>-44592442.5</v>
      </c>
      <c r="G17" s="496">
        <f t="shared" ca="1" si="9"/>
        <v>105329695</v>
      </c>
      <c r="H17" s="496">
        <f t="shared" ca="1" si="9"/>
        <v>254251832.5</v>
      </c>
      <c r="I17" s="496">
        <f t="shared" ca="1" si="9"/>
        <v>404173970</v>
      </c>
      <c r="J17" s="496">
        <f t="shared" ca="1" si="9"/>
        <v>554096107.5</v>
      </c>
      <c r="K17" s="496">
        <f t="shared" ca="1" si="9"/>
        <v>722954156</v>
      </c>
      <c r="L17" s="496">
        <f t="shared" ca="1" si="9"/>
        <v>-91901549</v>
      </c>
      <c r="M17" s="496">
        <f t="shared" ca="1" si="9"/>
        <v>76956499.5</v>
      </c>
      <c r="N17" s="496">
        <f t="shared" ca="1" si="9"/>
        <v>245814548</v>
      </c>
      <c r="O17" s="496"/>
      <c r="P17" s="264"/>
    </row>
    <row r="18" spans="1:16" x14ac:dyDescent="0.2">
      <c r="A18" s="502" t="s">
        <v>34</v>
      </c>
      <c r="B18" s="698" t="s">
        <v>411</v>
      </c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699"/>
      <c r="N18" s="699"/>
      <c r="O18" s="700"/>
    </row>
    <row r="19" spans="1:16" x14ac:dyDescent="0.2">
      <c r="A19" s="502" t="s">
        <v>62</v>
      </c>
      <c r="B19" s="701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3"/>
    </row>
    <row r="20" spans="1:16" x14ac:dyDescent="0.2">
      <c r="A20" s="502" t="s">
        <v>36</v>
      </c>
      <c r="B20" s="500" t="s">
        <v>412</v>
      </c>
      <c r="C20" s="492">
        <f>'17.melléklet.felhaszn.ütemterve'!B22</f>
        <v>42093926.25</v>
      </c>
      <c r="D20" s="492">
        <f t="shared" ref="D20:D25" si="10">+C20</f>
        <v>42093926.25</v>
      </c>
      <c r="E20" s="492">
        <f t="shared" ref="E20:N20" si="11">+D20</f>
        <v>42093926.25</v>
      </c>
      <c r="F20" s="492">
        <f t="shared" si="11"/>
        <v>42093926.25</v>
      </c>
      <c r="G20" s="492">
        <f t="shared" si="11"/>
        <v>42093926.25</v>
      </c>
      <c r="H20" s="492">
        <f t="shared" si="11"/>
        <v>42093926.25</v>
      </c>
      <c r="I20" s="492">
        <f t="shared" si="11"/>
        <v>42093926.25</v>
      </c>
      <c r="J20" s="492">
        <f t="shared" si="11"/>
        <v>42093926.25</v>
      </c>
      <c r="K20" s="492">
        <f t="shared" si="11"/>
        <v>42093926.25</v>
      </c>
      <c r="L20" s="492">
        <f t="shared" si="11"/>
        <v>42093926.25</v>
      </c>
      <c r="M20" s="492">
        <f t="shared" si="11"/>
        <v>42093926.25</v>
      </c>
      <c r="N20" s="492">
        <f t="shared" si="11"/>
        <v>42093926.25</v>
      </c>
      <c r="O20" s="492">
        <f>SUM(C20:N20)</f>
        <v>505127115</v>
      </c>
    </row>
    <row r="21" spans="1:16" x14ac:dyDescent="0.2">
      <c r="A21" s="502" t="s">
        <v>38</v>
      </c>
      <c r="B21" s="500" t="s">
        <v>413</v>
      </c>
      <c r="C21" s="492">
        <f>'17.melléklet.felhaszn.ütemterve'!B23</f>
        <v>5016760.416666667</v>
      </c>
      <c r="D21" s="492">
        <f t="shared" si="10"/>
        <v>5016760.416666667</v>
      </c>
      <c r="E21" s="492">
        <f t="shared" ref="E21:N21" si="12">+D21</f>
        <v>5016760.416666667</v>
      </c>
      <c r="F21" s="492">
        <f t="shared" si="12"/>
        <v>5016760.416666667</v>
      </c>
      <c r="G21" s="492">
        <f t="shared" si="12"/>
        <v>5016760.416666667</v>
      </c>
      <c r="H21" s="492">
        <f t="shared" si="12"/>
        <v>5016760.416666667</v>
      </c>
      <c r="I21" s="492">
        <f t="shared" si="12"/>
        <v>5016760.416666667</v>
      </c>
      <c r="J21" s="492">
        <f t="shared" si="12"/>
        <v>5016760.416666667</v>
      </c>
      <c r="K21" s="492">
        <f t="shared" si="12"/>
        <v>5016760.416666667</v>
      </c>
      <c r="L21" s="492">
        <f t="shared" si="12"/>
        <v>5016760.416666667</v>
      </c>
      <c r="M21" s="492">
        <f t="shared" si="12"/>
        <v>5016760.416666667</v>
      </c>
      <c r="N21" s="492">
        <f t="shared" si="12"/>
        <v>5016760.416666667</v>
      </c>
      <c r="O21" s="492">
        <f t="shared" ref="O21:O29" si="13">SUM(C21:N21)</f>
        <v>60201124.999999993</v>
      </c>
    </row>
    <row r="22" spans="1:16" x14ac:dyDescent="0.2">
      <c r="A22" s="502" t="s">
        <v>139</v>
      </c>
      <c r="B22" s="500" t="s">
        <v>42</v>
      </c>
      <c r="C22" s="492">
        <f>'17.melléklet.felhaszn.ütemterve'!B24</f>
        <v>39302335.416666664</v>
      </c>
      <c r="D22" s="492">
        <f t="shared" si="10"/>
        <v>39302335.416666664</v>
      </c>
      <c r="E22" s="492">
        <f t="shared" ref="E22:N22" si="14">+D22</f>
        <v>39302335.416666664</v>
      </c>
      <c r="F22" s="492">
        <f t="shared" si="14"/>
        <v>39302335.416666664</v>
      </c>
      <c r="G22" s="492">
        <f t="shared" si="14"/>
        <v>39302335.416666664</v>
      </c>
      <c r="H22" s="492">
        <f t="shared" si="14"/>
        <v>39302335.416666664</v>
      </c>
      <c r="I22" s="492">
        <f t="shared" si="14"/>
        <v>39302335.416666664</v>
      </c>
      <c r="J22" s="492">
        <f t="shared" si="14"/>
        <v>39302335.416666664</v>
      </c>
      <c r="K22" s="492">
        <f t="shared" si="14"/>
        <v>39302335.416666664</v>
      </c>
      <c r="L22" s="492">
        <f t="shared" si="14"/>
        <v>39302335.416666664</v>
      </c>
      <c r="M22" s="492">
        <f t="shared" si="14"/>
        <v>39302335.416666664</v>
      </c>
      <c r="N22" s="492">
        <f t="shared" si="14"/>
        <v>39302335.416666664</v>
      </c>
      <c r="O22" s="492">
        <f t="shared" si="13"/>
        <v>471628025.00000006</v>
      </c>
    </row>
    <row r="23" spans="1:16" x14ac:dyDescent="0.2">
      <c r="A23" s="502" t="s">
        <v>140</v>
      </c>
      <c r="B23" s="500" t="s">
        <v>43</v>
      </c>
      <c r="C23" s="492">
        <f>'17.melléklet.felhaszn.ütemterve'!B25</f>
        <v>1963960.8333333333</v>
      </c>
      <c r="D23" s="492">
        <f t="shared" si="10"/>
        <v>1963960.8333333333</v>
      </c>
      <c r="E23" s="492">
        <f t="shared" ref="E23:N23" si="15">+D23</f>
        <v>1963960.8333333333</v>
      </c>
      <c r="F23" s="492">
        <f t="shared" si="15"/>
        <v>1963960.8333333333</v>
      </c>
      <c r="G23" s="492">
        <f t="shared" si="15"/>
        <v>1963960.8333333333</v>
      </c>
      <c r="H23" s="492">
        <f t="shared" si="15"/>
        <v>1963960.8333333333</v>
      </c>
      <c r="I23" s="492">
        <f t="shared" si="15"/>
        <v>1963960.8333333333</v>
      </c>
      <c r="J23" s="492">
        <f t="shared" si="15"/>
        <v>1963960.8333333333</v>
      </c>
      <c r="K23" s="492">
        <f t="shared" si="15"/>
        <v>1963960.8333333333</v>
      </c>
      <c r="L23" s="492">
        <f t="shared" si="15"/>
        <v>1963960.8333333333</v>
      </c>
      <c r="M23" s="492">
        <f t="shared" si="15"/>
        <v>1963960.8333333333</v>
      </c>
      <c r="N23" s="492">
        <f t="shared" si="15"/>
        <v>1963960.8333333333</v>
      </c>
      <c r="O23" s="492">
        <f t="shared" si="13"/>
        <v>23567529.999999996</v>
      </c>
    </row>
    <row r="24" spans="1:16" x14ac:dyDescent="0.2">
      <c r="A24" s="502" t="s">
        <v>141</v>
      </c>
      <c r="B24" s="500" t="s">
        <v>414</v>
      </c>
      <c r="C24" s="492">
        <f>'17.melléklet.felhaszn.ütemterve'!B26</f>
        <v>3024610.0833333335</v>
      </c>
      <c r="D24" s="492">
        <f t="shared" si="10"/>
        <v>3024610.0833333335</v>
      </c>
      <c r="E24" s="492">
        <f t="shared" ref="E24:N25" si="16">+D24</f>
        <v>3024610.0833333335</v>
      </c>
      <c r="F24" s="492">
        <f t="shared" si="16"/>
        <v>3024610.0833333335</v>
      </c>
      <c r="G24" s="492">
        <f t="shared" si="16"/>
        <v>3024610.0833333335</v>
      </c>
      <c r="H24" s="492">
        <f t="shared" si="16"/>
        <v>3024610.0833333335</v>
      </c>
      <c r="I24" s="492">
        <f t="shared" si="16"/>
        <v>3024610.0833333335</v>
      </c>
      <c r="J24" s="492">
        <f t="shared" si="16"/>
        <v>3024610.0833333335</v>
      </c>
      <c r="K24" s="492">
        <f t="shared" si="16"/>
        <v>3024610.0833333335</v>
      </c>
      <c r="L24" s="492">
        <f t="shared" si="16"/>
        <v>3024610.0833333335</v>
      </c>
      <c r="M24" s="492">
        <f t="shared" si="16"/>
        <v>3024610.0833333335</v>
      </c>
      <c r="N24" s="492">
        <f t="shared" si="16"/>
        <v>3024610.0833333335</v>
      </c>
      <c r="O24" s="492">
        <f t="shared" si="13"/>
        <v>36295320.999999993</v>
      </c>
    </row>
    <row r="25" spans="1:16" x14ac:dyDescent="0.2">
      <c r="A25" s="502" t="s">
        <v>142</v>
      </c>
      <c r="B25" s="500" t="s">
        <v>111</v>
      </c>
      <c r="C25" s="492"/>
      <c r="D25" s="492">
        <f t="shared" si="10"/>
        <v>0</v>
      </c>
      <c r="E25" s="492">
        <f t="shared" si="16"/>
        <v>0</v>
      </c>
      <c r="F25" s="492">
        <f t="shared" si="16"/>
        <v>0</v>
      </c>
      <c r="G25" s="492">
        <f t="shared" si="16"/>
        <v>0</v>
      </c>
      <c r="H25" s="492">
        <f t="shared" si="16"/>
        <v>0</v>
      </c>
      <c r="I25" s="492">
        <f t="shared" si="16"/>
        <v>0</v>
      </c>
      <c r="J25" s="492">
        <f t="shared" si="16"/>
        <v>0</v>
      </c>
      <c r="K25" s="492">
        <f t="shared" si="16"/>
        <v>0</v>
      </c>
      <c r="L25" s="492">
        <f t="shared" si="16"/>
        <v>0</v>
      </c>
      <c r="M25" s="492">
        <f t="shared" si="16"/>
        <v>0</v>
      </c>
      <c r="N25" s="492">
        <f t="shared" si="16"/>
        <v>0</v>
      </c>
      <c r="O25" s="492">
        <f t="shared" si="13"/>
        <v>0</v>
      </c>
    </row>
    <row r="26" spans="1:16" x14ac:dyDescent="0.2">
      <c r="A26" s="502" t="s">
        <v>143</v>
      </c>
      <c r="B26" s="500" t="s">
        <v>415</v>
      </c>
      <c r="C26" s="492">
        <f>'17.melléklet.felhaszn.ütemterve'!B27+'17.melléklet.felhaszn.ütemterve'!B28</f>
        <v>18935911</v>
      </c>
      <c r="D26" s="492">
        <f>'17.melléklet.felhaszn.ütemterve'!C27+'17.melléklet.felhaszn.ütemterve'!C28</f>
        <v>18935911</v>
      </c>
      <c r="E26" s="492">
        <f>'17.melléklet.felhaszn.ütemterve'!D27+'17.melléklet.felhaszn.ütemterve'!D28</f>
        <v>1002649664.5</v>
      </c>
      <c r="F26" s="492">
        <f>'17.melléklet.felhaszn.ütemterve'!E27+'17.melléklet.felhaszn.ütemterve'!E28</f>
        <v>18935911</v>
      </c>
      <c r="G26" s="492">
        <f>'17.melléklet.felhaszn.ütemterve'!F27+'17.melléklet.felhaszn.ütemterve'!F28</f>
        <v>18935911</v>
      </c>
      <c r="H26" s="492">
        <f>'17.melléklet.felhaszn.ütemterve'!G27+'17.melléklet.felhaszn.ütemterve'!G28</f>
        <v>18935911</v>
      </c>
      <c r="I26" s="492">
        <f>'17.melléklet.felhaszn.ütemterve'!H27+'17.melléklet.felhaszn.ütemterve'!H28</f>
        <v>18935911</v>
      </c>
      <c r="J26" s="492">
        <f>'17.melléklet.felhaszn.ütemterve'!I27+'17.melléklet.felhaszn.ütemterve'!I28</f>
        <v>0</v>
      </c>
      <c r="K26" s="492">
        <f>'17.melléklet.felhaszn.ütemterve'!J27+'17.melléklet.felhaszn.ütemterve'!J28</f>
        <v>983713753.5</v>
      </c>
      <c r="L26" s="492">
        <f>'17.melléklet.felhaszn.ütemterve'!K27+'17.melléklet.felhaszn.ütemterve'!K28</f>
        <v>0</v>
      </c>
      <c r="M26" s="492">
        <f>'17.melléklet.felhaszn.ütemterve'!L27+'17.melléklet.felhaszn.ütemterve'!L28</f>
        <v>0</v>
      </c>
      <c r="N26" s="492">
        <f>'17.melléklet.felhaszn.ütemterve'!M27+'17.melléklet.felhaszn.ütemterve'!M28</f>
        <v>0</v>
      </c>
      <c r="O26" s="492">
        <f t="shared" si="13"/>
        <v>2099978884</v>
      </c>
    </row>
    <row r="27" spans="1:16" x14ac:dyDescent="0.2">
      <c r="A27" s="502" t="s">
        <v>144</v>
      </c>
      <c r="B27" s="500" t="s">
        <v>416</v>
      </c>
      <c r="C27" s="492">
        <f>'17.melléklet.felhaszn.ütemterve'!B29</f>
        <v>0</v>
      </c>
      <c r="D27" s="492">
        <f>'17.melléklet.felhaszn.ütemterve'!C29</f>
        <v>600000</v>
      </c>
      <c r="E27" s="492">
        <f>'17.melléklet.felhaszn.ütemterve'!D29</f>
        <v>800000</v>
      </c>
      <c r="F27" s="492">
        <f>'17.melléklet.felhaszn.ütemterve'!E29</f>
        <v>0</v>
      </c>
      <c r="G27" s="492">
        <f>'17.melléklet.felhaszn.ütemterve'!F29</f>
        <v>1000000</v>
      </c>
      <c r="H27" s="492">
        <f>'17.melléklet.felhaszn.ütemterve'!G29</f>
        <v>0</v>
      </c>
      <c r="I27" s="492">
        <f>'17.melléklet.felhaszn.ütemterve'!H29</f>
        <v>0</v>
      </c>
      <c r="J27" s="492">
        <f>'17.melléklet.felhaszn.ütemterve'!I29</f>
        <v>0</v>
      </c>
      <c r="K27" s="492">
        <f>'17.melléklet.felhaszn.ütemterve'!J29</f>
        <v>0</v>
      </c>
      <c r="L27" s="492">
        <f>'17.melléklet.felhaszn.ütemterve'!K29</f>
        <v>0</v>
      </c>
      <c r="M27" s="492">
        <f>'17.melléklet.felhaszn.ütemterve'!L29</f>
        <v>0</v>
      </c>
      <c r="N27" s="492">
        <f>'17.melléklet.felhaszn.ütemterve'!M29</f>
        <v>0</v>
      </c>
      <c r="O27" s="492">
        <f t="shared" si="13"/>
        <v>2400000</v>
      </c>
    </row>
    <row r="28" spans="1:16" x14ac:dyDescent="0.2">
      <c r="A28" s="502" t="s">
        <v>145</v>
      </c>
      <c r="B28" s="500" t="s">
        <v>417</v>
      </c>
      <c r="C28" s="492">
        <f>'17.melléklet.felhaszn.ütemterve'!B30</f>
        <v>25341976</v>
      </c>
      <c r="D28" s="492">
        <v>0</v>
      </c>
      <c r="E28" s="492">
        <v>0</v>
      </c>
      <c r="F28" s="492">
        <v>0</v>
      </c>
      <c r="G28" s="492">
        <v>0</v>
      </c>
      <c r="H28" s="492">
        <v>0</v>
      </c>
      <c r="I28" s="492">
        <v>0</v>
      </c>
      <c r="J28" s="492">
        <v>0</v>
      </c>
      <c r="K28" s="492">
        <v>0</v>
      </c>
      <c r="L28" s="492">
        <v>0</v>
      </c>
      <c r="M28" s="492">
        <v>0</v>
      </c>
      <c r="N28" s="492">
        <v>0</v>
      </c>
      <c r="O28" s="492">
        <f t="shared" si="13"/>
        <v>25341976</v>
      </c>
    </row>
    <row r="29" spans="1:16" x14ac:dyDescent="0.2">
      <c r="A29" s="502" t="s">
        <v>146</v>
      </c>
      <c r="B29" s="496" t="s">
        <v>418</v>
      </c>
      <c r="C29" s="496">
        <f>SUM(C20:C28)</f>
        <v>135679480</v>
      </c>
      <c r="D29" s="496">
        <f t="shared" ref="D29:N29" si="17">SUM(D20:D28)</f>
        <v>110937503.99999999</v>
      </c>
      <c r="E29" s="496">
        <f t="shared" si="17"/>
        <v>1094851257.5</v>
      </c>
      <c r="F29" s="496">
        <f t="shared" si="17"/>
        <v>110337503.99999999</v>
      </c>
      <c r="G29" s="496">
        <f t="shared" si="17"/>
        <v>111337503.99999999</v>
      </c>
      <c r="H29" s="496">
        <f t="shared" si="17"/>
        <v>110337503.99999999</v>
      </c>
      <c r="I29" s="496">
        <f t="shared" si="17"/>
        <v>110337503.99999999</v>
      </c>
      <c r="J29" s="496">
        <f t="shared" si="17"/>
        <v>91401592.999999985</v>
      </c>
      <c r="K29" s="496">
        <f t="shared" si="17"/>
        <v>1075115346.5</v>
      </c>
      <c r="L29" s="496">
        <f t="shared" si="17"/>
        <v>91401592.999999985</v>
      </c>
      <c r="M29" s="496">
        <f t="shared" si="17"/>
        <v>91401592.999999985</v>
      </c>
      <c r="N29" s="496">
        <f t="shared" si="17"/>
        <v>91401592.999999985</v>
      </c>
      <c r="O29" s="493">
        <f t="shared" si="13"/>
        <v>3224539976</v>
      </c>
      <c r="P29" s="499"/>
    </row>
    <row r="30" spans="1:16" x14ac:dyDescent="0.2">
      <c r="A30" s="502" t="s">
        <v>147</v>
      </c>
      <c r="B30" s="704"/>
      <c r="C30" s="705"/>
      <c r="D30" s="705"/>
      <c r="E30" s="705"/>
      <c r="F30" s="705"/>
      <c r="G30" s="705"/>
      <c r="H30" s="705"/>
      <c r="I30" s="705"/>
      <c r="J30" s="705"/>
      <c r="K30" s="705"/>
      <c r="L30" s="705"/>
      <c r="M30" s="705"/>
      <c r="N30" s="705"/>
      <c r="O30" s="706"/>
    </row>
    <row r="31" spans="1:16" x14ac:dyDescent="0.2">
      <c r="A31" s="502" t="s">
        <v>148</v>
      </c>
      <c r="B31" s="495" t="s">
        <v>419</v>
      </c>
      <c r="C31" s="496">
        <f ca="1">C17-C29</f>
        <v>380417394.5</v>
      </c>
      <c r="D31" s="496">
        <f t="shared" ref="D31:M31" ca="1" si="18">D17-D29</f>
        <v>529739532</v>
      </c>
      <c r="E31" s="496">
        <f t="shared" ca="1" si="18"/>
        <v>-304852084</v>
      </c>
      <c r="F31" s="496">
        <f t="shared" ca="1" si="18"/>
        <v>-154929946.5</v>
      </c>
      <c r="G31" s="496">
        <f t="shared" ca="1" si="18"/>
        <v>-6007808.9999999851</v>
      </c>
      <c r="H31" s="496">
        <f t="shared" ca="1" si="18"/>
        <v>143914328.5</v>
      </c>
      <c r="I31" s="496">
        <f t="shared" ca="1" si="18"/>
        <v>293836466</v>
      </c>
      <c r="J31" s="496">
        <f t="shared" ca="1" si="18"/>
        <v>462694514.5</v>
      </c>
      <c r="K31" s="496">
        <f t="shared" ca="1" si="18"/>
        <v>-352161190.5</v>
      </c>
      <c r="L31" s="496">
        <f t="shared" ca="1" si="18"/>
        <v>-183303142</v>
      </c>
      <c r="M31" s="496">
        <f t="shared" ca="1" si="18"/>
        <v>-14445093.499999985</v>
      </c>
      <c r="N31" s="496">
        <f ca="1">N17-N29</f>
        <v>154412955</v>
      </c>
      <c r="O31" s="496"/>
      <c r="P31" s="499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W14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P13" sqref="P13:P14"/>
    </sheetView>
  </sheetViews>
  <sheetFormatPr defaultColWidth="9.28515625" defaultRowHeight="15" x14ac:dyDescent="0.25"/>
  <cols>
    <col min="1" max="1" width="6.28515625" style="49" customWidth="1"/>
    <col min="2" max="2" width="13.140625" style="49" customWidth="1"/>
    <col min="3" max="3" width="31.28515625" style="49" bestFit="1" customWidth="1"/>
    <col min="4" max="4" width="12.7109375" style="49" customWidth="1"/>
    <col min="5" max="5" width="8.42578125" style="49" bestFit="1" customWidth="1"/>
    <col min="6" max="6" width="10.5703125" style="49" bestFit="1" customWidth="1"/>
    <col min="7" max="7" width="7.85546875" style="49" bestFit="1" customWidth="1"/>
    <col min="8" max="8" width="10.5703125" style="49" bestFit="1" customWidth="1"/>
    <col min="9" max="9" width="7.85546875" style="49" bestFit="1" customWidth="1"/>
    <col min="10" max="10" width="10.5703125" style="49" bestFit="1" customWidth="1"/>
    <col min="11" max="11" width="7.85546875" style="49" bestFit="1" customWidth="1"/>
    <col min="12" max="12" width="9.5703125" style="49" bestFit="1" customWidth="1"/>
    <col min="13" max="13" width="7.85546875" style="49" bestFit="1" customWidth="1"/>
    <col min="14" max="14" width="10.5703125" style="49" customWidth="1"/>
    <col min="15" max="15" width="7.85546875" style="49" bestFit="1" customWidth="1"/>
    <col min="16" max="16" width="10.85546875" style="49" bestFit="1" customWidth="1"/>
    <col min="17" max="17" width="11.5703125" style="49" customWidth="1"/>
    <col min="18" max="18" width="10.5703125" style="49" bestFit="1" customWidth="1"/>
    <col min="19" max="19" width="8.85546875" style="49" bestFit="1" customWidth="1"/>
    <col min="20" max="20" width="12.5703125" style="49" customWidth="1"/>
    <col min="21" max="22" width="0" style="49" hidden="1" customWidth="1"/>
    <col min="23" max="23" width="11.28515625" style="49" bestFit="1" customWidth="1"/>
    <col min="24" max="16384" width="9.28515625" style="49"/>
  </cols>
  <sheetData>
    <row r="1" spans="1:23" s="624" customFormat="1" x14ac:dyDescent="0.25"/>
    <row r="2" spans="1:23" x14ac:dyDescent="0.25">
      <c r="A2" s="625" t="s">
        <v>527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</row>
    <row r="3" spans="1:23" ht="74.25" customHeight="1" x14ac:dyDescent="0.25">
      <c r="A3" s="66"/>
      <c r="B3" s="66"/>
      <c r="C3" s="626" t="s">
        <v>528</v>
      </c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6"/>
      <c r="W3" s="626"/>
    </row>
    <row r="4" spans="1:23" ht="43.5" customHeight="1" x14ac:dyDescent="0.25">
      <c r="A4" s="62" t="s">
        <v>58</v>
      </c>
      <c r="B4" s="62" t="s">
        <v>66</v>
      </c>
      <c r="C4" s="105" t="s">
        <v>59</v>
      </c>
      <c r="D4" s="623" t="s">
        <v>60</v>
      </c>
      <c r="E4" s="623"/>
      <c r="F4" s="623" t="s">
        <v>61</v>
      </c>
      <c r="G4" s="623"/>
      <c r="H4" s="623" t="s">
        <v>68</v>
      </c>
      <c r="I4" s="623"/>
      <c r="J4" s="623" t="s">
        <v>70</v>
      </c>
      <c r="K4" s="623"/>
      <c r="L4" s="623" t="s">
        <v>71</v>
      </c>
      <c r="M4" s="623"/>
      <c r="N4" s="623" t="s">
        <v>72</v>
      </c>
      <c r="O4" s="623"/>
      <c r="P4" s="623" t="s">
        <v>73</v>
      </c>
      <c r="Q4" s="623"/>
      <c r="R4" s="623" t="s">
        <v>106</v>
      </c>
      <c r="S4" s="623"/>
      <c r="T4" s="623" t="s">
        <v>100</v>
      </c>
      <c r="U4" s="623"/>
      <c r="V4" s="623"/>
      <c r="W4" s="623"/>
    </row>
    <row r="5" spans="1:23" ht="81.75" customHeight="1" x14ac:dyDescent="0.25">
      <c r="A5" s="104" t="s">
        <v>1</v>
      </c>
      <c r="B5" s="51" t="s">
        <v>74</v>
      </c>
      <c r="C5" s="52" t="s">
        <v>75</v>
      </c>
      <c r="D5" s="622" t="s">
        <v>64</v>
      </c>
      <c r="E5" s="622"/>
      <c r="F5" s="622" t="s">
        <v>63</v>
      </c>
      <c r="G5" s="622"/>
      <c r="H5" s="622" t="s">
        <v>77</v>
      </c>
      <c r="I5" s="622"/>
      <c r="J5" s="622" t="s">
        <v>78</v>
      </c>
      <c r="K5" s="622"/>
      <c r="L5" s="622" t="s">
        <v>79</v>
      </c>
      <c r="M5" s="622"/>
      <c r="N5" s="622" t="s">
        <v>94</v>
      </c>
      <c r="O5" s="622"/>
      <c r="P5" s="622" t="s">
        <v>95</v>
      </c>
      <c r="Q5" s="622"/>
      <c r="R5" s="622" t="s">
        <v>124</v>
      </c>
      <c r="S5" s="622"/>
      <c r="T5" s="622" t="s">
        <v>81</v>
      </c>
      <c r="U5" s="622"/>
      <c r="V5" s="622"/>
      <c r="W5" s="622"/>
    </row>
    <row r="6" spans="1:23" ht="57" x14ac:dyDescent="0.25">
      <c r="A6" s="104" t="s">
        <v>3</v>
      </c>
      <c r="B6" s="50"/>
      <c r="C6" s="53" t="s">
        <v>96</v>
      </c>
      <c r="D6" s="54" t="s">
        <v>529</v>
      </c>
      <c r="E6" s="15" t="s">
        <v>526</v>
      </c>
      <c r="F6" s="54" t="s">
        <v>529</v>
      </c>
      <c r="G6" s="15" t="s">
        <v>526</v>
      </c>
      <c r="H6" s="54" t="s">
        <v>529</v>
      </c>
      <c r="I6" s="15" t="s">
        <v>526</v>
      </c>
      <c r="J6" s="54" t="s">
        <v>529</v>
      </c>
      <c r="K6" s="15" t="s">
        <v>526</v>
      </c>
      <c r="L6" s="54" t="s">
        <v>529</v>
      </c>
      <c r="M6" s="15" t="s">
        <v>526</v>
      </c>
      <c r="N6" s="54" t="s">
        <v>529</v>
      </c>
      <c r="O6" s="15" t="s">
        <v>526</v>
      </c>
      <c r="P6" s="54" t="s">
        <v>529</v>
      </c>
      <c r="Q6" s="15" t="s">
        <v>526</v>
      </c>
      <c r="R6" s="54" t="s">
        <v>529</v>
      </c>
      <c r="S6" s="15" t="s">
        <v>526</v>
      </c>
      <c r="T6" s="54" t="s">
        <v>529</v>
      </c>
      <c r="U6" s="15" t="s">
        <v>136</v>
      </c>
      <c r="V6" s="54" t="s">
        <v>137</v>
      </c>
      <c r="W6" s="15" t="s">
        <v>526</v>
      </c>
    </row>
    <row r="7" spans="1:23" x14ac:dyDescent="0.25">
      <c r="A7" s="104" t="s">
        <v>4</v>
      </c>
      <c r="B7" s="50" t="s">
        <v>123</v>
      </c>
      <c r="C7" s="55" t="s">
        <v>119</v>
      </c>
      <c r="D7" s="84">
        <v>357187</v>
      </c>
      <c r="E7" s="56"/>
      <c r="F7" s="56"/>
      <c r="G7" s="56"/>
      <c r="H7" s="84"/>
      <c r="I7" s="84"/>
      <c r="J7" s="84"/>
      <c r="K7" s="84"/>
      <c r="L7" s="84"/>
      <c r="M7" s="84"/>
      <c r="N7" s="84"/>
      <c r="O7" s="84"/>
      <c r="P7" s="85">
        <v>15276859</v>
      </c>
      <c r="Q7" s="85"/>
      <c r="R7" s="85"/>
      <c r="S7" s="85"/>
      <c r="T7" s="86">
        <f>D7+F7+H7+J7+L7+P7</f>
        <v>15634046</v>
      </c>
      <c r="U7" s="86">
        <f t="shared" ref="U7:V7" si="0">E7+G7+I7+K7+M7+Q7</f>
        <v>0</v>
      </c>
      <c r="V7" s="86">
        <f t="shared" si="0"/>
        <v>0</v>
      </c>
      <c r="W7" s="86">
        <f>E7+G7+I7+K7+M7+O7+Q7+S7</f>
        <v>0</v>
      </c>
    </row>
    <row r="8" spans="1:23" x14ac:dyDescent="0.25">
      <c r="A8" s="104" t="s">
        <v>6</v>
      </c>
      <c r="B8" s="50" t="s">
        <v>83</v>
      </c>
      <c r="C8" s="55" t="s">
        <v>97</v>
      </c>
      <c r="D8" s="85"/>
      <c r="E8" s="85">
        <f>D8</f>
        <v>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5">
        <v>106938013</v>
      </c>
      <c r="Q8" s="106"/>
      <c r="R8" s="85">
        <v>3982336</v>
      </c>
      <c r="S8" s="106"/>
      <c r="T8" s="86">
        <f>D8+F8+H8+J8+L8+P8+R8</f>
        <v>110920349</v>
      </c>
      <c r="U8" s="87">
        <v>218</v>
      </c>
      <c r="V8" s="87">
        <f>1673+87</f>
        <v>1760</v>
      </c>
      <c r="W8" s="136">
        <f>E8+G8+I8+K8+M8+O8+Q8+S8</f>
        <v>0</v>
      </c>
    </row>
    <row r="9" spans="1:23" ht="15.75" x14ac:dyDescent="0.25">
      <c r="A9" s="104" t="s">
        <v>8</v>
      </c>
      <c r="B9" s="50"/>
      <c r="C9" s="53" t="s">
        <v>98</v>
      </c>
      <c r="D9" s="86">
        <f>SUM(D7:D8)</f>
        <v>357187</v>
      </c>
      <c r="E9" s="86">
        <f t="shared" ref="E9:S9" si="1">SUM(E7:E8)</f>
        <v>0</v>
      </c>
      <c r="F9" s="86">
        <f t="shared" si="1"/>
        <v>0</v>
      </c>
      <c r="G9" s="86">
        <f t="shared" si="1"/>
        <v>0</v>
      </c>
      <c r="H9" s="86">
        <f t="shared" si="1"/>
        <v>0</v>
      </c>
      <c r="I9" s="86">
        <f t="shared" si="1"/>
        <v>0</v>
      </c>
      <c r="J9" s="86">
        <f t="shared" si="1"/>
        <v>0</v>
      </c>
      <c r="K9" s="86">
        <f t="shared" si="1"/>
        <v>0</v>
      </c>
      <c r="L9" s="86">
        <f t="shared" si="1"/>
        <v>0</v>
      </c>
      <c r="M9" s="86">
        <f t="shared" si="1"/>
        <v>0</v>
      </c>
      <c r="N9" s="86">
        <f t="shared" si="1"/>
        <v>0</v>
      </c>
      <c r="O9" s="86">
        <f t="shared" si="1"/>
        <v>0</v>
      </c>
      <c r="P9" s="136">
        <f t="shared" si="1"/>
        <v>122214872</v>
      </c>
      <c r="Q9" s="136">
        <f t="shared" si="1"/>
        <v>0</v>
      </c>
      <c r="R9" s="136">
        <f t="shared" si="1"/>
        <v>3982336</v>
      </c>
      <c r="S9" s="136">
        <f t="shared" si="1"/>
        <v>0</v>
      </c>
      <c r="T9" s="136">
        <f>SUM(T7:T8)</f>
        <v>126554395</v>
      </c>
      <c r="U9" s="136"/>
      <c r="V9" s="136"/>
      <c r="W9" s="136">
        <f>E9+G9+I9+K9+M9+O9+Q9+S9</f>
        <v>0</v>
      </c>
    </row>
    <row r="10" spans="1:23" x14ac:dyDescent="0.25">
      <c r="A10" s="104" t="s">
        <v>19</v>
      </c>
      <c r="B10" s="57"/>
      <c r="C10" s="57" t="s">
        <v>99</v>
      </c>
      <c r="D10" s="87">
        <f t="shared" ref="D10:W10" si="2">SUMIF($B7:$B8,"kötelező",D7:D8)</f>
        <v>0</v>
      </c>
      <c r="E10" s="87">
        <f t="shared" si="2"/>
        <v>0</v>
      </c>
      <c r="F10" s="87">
        <f t="shared" si="2"/>
        <v>0</v>
      </c>
      <c r="G10" s="87">
        <f t="shared" si="2"/>
        <v>0</v>
      </c>
      <c r="H10" s="87">
        <f t="shared" si="2"/>
        <v>0</v>
      </c>
      <c r="I10" s="87">
        <f t="shared" si="2"/>
        <v>0</v>
      </c>
      <c r="J10" s="87">
        <f t="shared" si="2"/>
        <v>0</v>
      </c>
      <c r="K10" s="87">
        <f t="shared" si="2"/>
        <v>0</v>
      </c>
      <c r="L10" s="87">
        <f t="shared" si="2"/>
        <v>0</v>
      </c>
      <c r="M10" s="87">
        <f t="shared" si="2"/>
        <v>0</v>
      </c>
      <c r="N10" s="87">
        <f t="shared" si="2"/>
        <v>0</v>
      </c>
      <c r="O10" s="87">
        <f t="shared" si="2"/>
        <v>0</v>
      </c>
      <c r="P10" s="137">
        <f t="shared" si="2"/>
        <v>106938013</v>
      </c>
      <c r="Q10" s="137">
        <f t="shared" si="2"/>
        <v>0</v>
      </c>
      <c r="R10" s="137">
        <f t="shared" si="2"/>
        <v>3982336</v>
      </c>
      <c r="S10" s="137">
        <f t="shared" si="2"/>
        <v>0</v>
      </c>
      <c r="T10" s="137">
        <f t="shared" si="2"/>
        <v>110920349</v>
      </c>
      <c r="U10" s="137">
        <f t="shared" si="2"/>
        <v>218</v>
      </c>
      <c r="V10" s="137">
        <f t="shared" si="2"/>
        <v>1760</v>
      </c>
      <c r="W10" s="137">
        <f t="shared" si="2"/>
        <v>0</v>
      </c>
    </row>
    <row r="11" spans="1:23" x14ac:dyDescent="0.25">
      <c r="A11" s="104" t="s">
        <v>21</v>
      </c>
      <c r="B11" s="57"/>
      <c r="C11" s="57" t="s">
        <v>122</v>
      </c>
      <c r="D11" s="87">
        <f t="shared" ref="D11:W11" si="3">SUMIF($B7:$B8,"államigazgatási",D7:D8)</f>
        <v>357187</v>
      </c>
      <c r="E11" s="87">
        <f t="shared" si="3"/>
        <v>0</v>
      </c>
      <c r="F11" s="87">
        <f t="shared" si="3"/>
        <v>0</v>
      </c>
      <c r="G11" s="87">
        <f t="shared" si="3"/>
        <v>0</v>
      </c>
      <c r="H11" s="87">
        <f t="shared" si="3"/>
        <v>0</v>
      </c>
      <c r="I11" s="87">
        <f t="shared" si="3"/>
        <v>0</v>
      </c>
      <c r="J11" s="87">
        <f t="shared" si="3"/>
        <v>0</v>
      </c>
      <c r="K11" s="87">
        <f t="shared" si="3"/>
        <v>0</v>
      </c>
      <c r="L11" s="87">
        <f t="shared" si="3"/>
        <v>0</v>
      </c>
      <c r="M11" s="87">
        <f t="shared" si="3"/>
        <v>0</v>
      </c>
      <c r="N11" s="87">
        <f t="shared" si="3"/>
        <v>0</v>
      </c>
      <c r="O11" s="87">
        <f t="shared" si="3"/>
        <v>0</v>
      </c>
      <c r="P11" s="87">
        <f t="shared" si="3"/>
        <v>15276859</v>
      </c>
      <c r="Q11" s="87">
        <f t="shared" si="3"/>
        <v>0</v>
      </c>
      <c r="R11" s="87">
        <f t="shared" si="3"/>
        <v>0</v>
      </c>
      <c r="S11" s="87">
        <f t="shared" si="3"/>
        <v>0</v>
      </c>
      <c r="T11" s="87">
        <f t="shared" si="3"/>
        <v>15634046</v>
      </c>
      <c r="U11" s="87">
        <f t="shared" si="3"/>
        <v>0</v>
      </c>
      <c r="V11" s="87">
        <f t="shared" si="3"/>
        <v>0</v>
      </c>
      <c r="W11" s="87">
        <f t="shared" si="3"/>
        <v>0</v>
      </c>
    </row>
    <row r="14" spans="1:23" x14ac:dyDescent="0.25">
      <c r="P14" s="76"/>
    </row>
  </sheetData>
  <mergeCells count="21">
    <mergeCell ref="F5:G5"/>
    <mergeCell ref="H5:I5"/>
    <mergeCell ref="J5:K5"/>
    <mergeCell ref="L5:M5"/>
    <mergeCell ref="N5:O5"/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W24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Q12" sqref="Q12"/>
    </sheetView>
  </sheetViews>
  <sheetFormatPr defaultColWidth="9.28515625" defaultRowHeight="15" x14ac:dyDescent="0.25"/>
  <cols>
    <col min="1" max="1" width="5.28515625" style="58" customWidth="1"/>
    <col min="2" max="2" width="10" style="58" customWidth="1"/>
    <col min="3" max="3" width="36" style="58" customWidth="1"/>
    <col min="4" max="4" width="12.5703125" style="58" customWidth="1"/>
    <col min="5" max="5" width="11.7109375" style="58" bestFit="1" customWidth="1"/>
    <col min="6" max="6" width="7.42578125" style="58" customWidth="1"/>
    <col min="7" max="7" width="6.85546875" style="58" customWidth="1"/>
    <col min="8" max="8" width="9.85546875" style="58" customWidth="1"/>
    <col min="9" max="9" width="10.7109375" style="58" customWidth="1"/>
    <col min="10" max="10" width="10.7109375" style="58" bestFit="1" customWidth="1"/>
    <col min="11" max="11" width="8.28515625" style="58" bestFit="1" customWidth="1"/>
    <col min="12" max="12" width="10.7109375" style="58" bestFit="1" customWidth="1"/>
    <col min="13" max="13" width="8.28515625" style="58" bestFit="1" customWidth="1"/>
    <col min="14" max="14" width="10.5703125" style="58" bestFit="1" customWidth="1"/>
    <col min="15" max="15" width="8.28515625" style="58" bestFit="1" customWidth="1"/>
    <col min="16" max="17" width="12.42578125" style="58" bestFit="1" customWidth="1"/>
    <col min="18" max="18" width="10.5703125" style="58" bestFit="1" customWidth="1"/>
    <col min="19" max="19" width="10.5703125" style="58" customWidth="1"/>
    <col min="20" max="20" width="13.42578125" style="58" customWidth="1"/>
    <col min="21" max="21" width="0" style="59" hidden="1" customWidth="1"/>
    <col min="22" max="22" width="12.42578125" style="58" bestFit="1" customWidth="1"/>
    <col min="23" max="23" width="10.85546875" style="58" bestFit="1" customWidth="1"/>
    <col min="24" max="16384" width="9.28515625" style="58"/>
  </cols>
  <sheetData>
    <row r="1" spans="1:23" s="518" customFormat="1" x14ac:dyDescent="0.25">
      <c r="A1" s="547"/>
    </row>
    <row r="2" spans="1:23" x14ac:dyDescent="0.25">
      <c r="A2" s="517"/>
      <c r="N2" s="49" t="s">
        <v>531</v>
      </c>
      <c r="O2" s="49"/>
      <c r="P2" s="49"/>
      <c r="Q2" s="49"/>
      <c r="R2" s="49"/>
      <c r="S2" s="49"/>
    </row>
    <row r="3" spans="1:23" ht="18.75" x14ac:dyDescent="0.25">
      <c r="A3" s="66"/>
      <c r="B3" s="66"/>
      <c r="C3" s="627" t="s">
        <v>530</v>
      </c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</row>
    <row r="4" spans="1:23" ht="18.75" x14ac:dyDescent="0.25">
      <c r="A4" s="66"/>
      <c r="B4" s="66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601" t="s">
        <v>507</v>
      </c>
      <c r="U4" s="589"/>
      <c r="V4" s="589"/>
    </row>
    <row r="5" spans="1:23" x14ac:dyDescent="0.25">
      <c r="A5" s="62" t="s">
        <v>58</v>
      </c>
      <c r="B5" s="62" t="s">
        <v>66</v>
      </c>
      <c r="C5" s="65" t="s">
        <v>59</v>
      </c>
      <c r="D5" s="628" t="s">
        <v>60</v>
      </c>
      <c r="E5" s="628"/>
      <c r="F5" s="628" t="s">
        <v>61</v>
      </c>
      <c r="G5" s="628"/>
      <c r="H5" s="628" t="s">
        <v>68</v>
      </c>
      <c r="I5" s="628"/>
      <c r="J5" s="628" t="s">
        <v>70</v>
      </c>
      <c r="K5" s="628"/>
      <c r="L5" s="628" t="s">
        <v>71</v>
      </c>
      <c r="M5" s="628"/>
      <c r="N5" s="628" t="s">
        <v>72</v>
      </c>
      <c r="O5" s="628"/>
      <c r="P5" s="628" t="s">
        <v>73</v>
      </c>
      <c r="Q5" s="628"/>
      <c r="R5" s="628" t="s">
        <v>106</v>
      </c>
      <c r="S5" s="628"/>
      <c r="T5" s="628" t="s">
        <v>100</v>
      </c>
      <c r="U5" s="628"/>
      <c r="V5" s="628"/>
    </row>
    <row r="6" spans="1:23" ht="57" customHeight="1" x14ac:dyDescent="0.25">
      <c r="A6" s="107"/>
      <c r="B6" s="108" t="s">
        <v>103</v>
      </c>
      <c r="C6" s="53" t="s">
        <v>75</v>
      </c>
      <c r="D6" s="622" t="s">
        <v>64</v>
      </c>
      <c r="E6" s="622"/>
      <c r="F6" s="622" t="s">
        <v>63</v>
      </c>
      <c r="G6" s="622"/>
      <c r="H6" s="622" t="s">
        <v>77</v>
      </c>
      <c r="I6" s="622"/>
      <c r="J6" s="622" t="s">
        <v>78</v>
      </c>
      <c r="K6" s="622"/>
      <c r="L6" s="622" t="s">
        <v>79</v>
      </c>
      <c r="M6" s="622"/>
      <c r="N6" s="622" t="s">
        <v>94</v>
      </c>
      <c r="O6" s="622"/>
      <c r="P6" s="622" t="s">
        <v>95</v>
      </c>
      <c r="Q6" s="622"/>
      <c r="R6" s="622" t="s">
        <v>124</v>
      </c>
      <c r="S6" s="622"/>
      <c r="T6" s="622" t="s">
        <v>81</v>
      </c>
      <c r="U6" s="622"/>
      <c r="V6" s="622"/>
    </row>
    <row r="7" spans="1:23" ht="63.75" customHeight="1" x14ac:dyDescent="0.25">
      <c r="A7" s="107"/>
      <c r="B7" s="60"/>
      <c r="C7" s="53" t="s">
        <v>448</v>
      </c>
      <c r="D7" s="54" t="s">
        <v>529</v>
      </c>
      <c r="E7" s="15" t="s">
        <v>526</v>
      </c>
      <c r="F7" s="54" t="s">
        <v>529</v>
      </c>
      <c r="G7" s="15" t="s">
        <v>526</v>
      </c>
      <c r="H7" s="54" t="s">
        <v>529</v>
      </c>
      <c r="I7" s="15" t="s">
        <v>526</v>
      </c>
      <c r="J7" s="54" t="s">
        <v>529</v>
      </c>
      <c r="K7" s="15" t="s">
        <v>526</v>
      </c>
      <c r="L7" s="54" t="s">
        <v>529</v>
      </c>
      <c r="M7" s="15" t="s">
        <v>526</v>
      </c>
      <c r="N7" s="54" t="s">
        <v>529</v>
      </c>
      <c r="O7" s="15" t="s">
        <v>526</v>
      </c>
      <c r="P7" s="54" t="s">
        <v>529</v>
      </c>
      <c r="Q7" s="15" t="s">
        <v>526</v>
      </c>
      <c r="R7" s="54" t="s">
        <v>529</v>
      </c>
      <c r="S7" s="15" t="s">
        <v>526</v>
      </c>
      <c r="T7" s="54" t="s">
        <v>529</v>
      </c>
      <c r="U7" s="15" t="s">
        <v>476</v>
      </c>
      <c r="V7" s="15" t="s">
        <v>526</v>
      </c>
    </row>
    <row r="8" spans="1:23" x14ac:dyDescent="0.25">
      <c r="A8" s="107">
        <v>1</v>
      </c>
      <c r="B8" s="524" t="s">
        <v>83</v>
      </c>
      <c r="C8" s="124" t="s">
        <v>563</v>
      </c>
      <c r="D8" s="126"/>
      <c r="E8" s="127"/>
      <c r="F8" s="126"/>
      <c r="G8" s="127"/>
      <c r="H8" s="126"/>
      <c r="I8" s="127"/>
      <c r="J8" s="126"/>
      <c r="K8" s="127"/>
      <c r="L8" s="126"/>
      <c r="M8" s="127"/>
      <c r="N8" s="126"/>
      <c r="O8" s="127"/>
      <c r="P8" s="127">
        <v>36634845</v>
      </c>
      <c r="Q8" s="127"/>
      <c r="R8" s="125"/>
      <c r="S8" s="127"/>
      <c r="T8" s="126">
        <f>D8+F8+H8+J8+L8+N8+P8+R8</f>
        <v>36634845</v>
      </c>
      <c r="U8" s="17"/>
      <c r="V8" s="127">
        <f>E8+G8+I8+K8+M8+O8+Q8+S8</f>
        <v>0</v>
      </c>
    </row>
    <row r="9" spans="1:23" ht="26.25" x14ac:dyDescent="0.25">
      <c r="A9" s="107">
        <v>1</v>
      </c>
      <c r="B9" s="524" t="s">
        <v>84</v>
      </c>
      <c r="C9" s="124" t="s">
        <v>563</v>
      </c>
      <c r="D9" s="126"/>
      <c r="E9" s="127"/>
      <c r="F9" s="126"/>
      <c r="G9" s="127"/>
      <c r="H9" s="126"/>
      <c r="I9" s="127"/>
      <c r="J9" s="126"/>
      <c r="K9" s="127"/>
      <c r="L9" s="126"/>
      <c r="M9" s="127"/>
      <c r="N9" s="126"/>
      <c r="O9" s="127"/>
      <c r="P9" s="127">
        <v>191957349</v>
      </c>
      <c r="Q9" s="127"/>
      <c r="R9" s="125"/>
      <c r="S9" s="127"/>
      <c r="T9" s="126">
        <f t="shared" ref="T9:T20" si="0">D9+F9+H9+J9+L9+N9+P9+R9</f>
        <v>191957349</v>
      </c>
      <c r="U9" s="17"/>
      <c r="V9" s="127"/>
    </row>
    <row r="10" spans="1:23" ht="26.25" x14ac:dyDescent="0.25">
      <c r="A10" s="107"/>
      <c r="B10" s="524" t="s">
        <v>84</v>
      </c>
      <c r="C10" s="124" t="s">
        <v>563</v>
      </c>
      <c r="D10" s="126"/>
      <c r="E10" s="127"/>
      <c r="F10" s="126"/>
      <c r="G10" s="127"/>
      <c r="H10" s="126"/>
      <c r="I10" s="127"/>
      <c r="J10" s="126"/>
      <c r="K10" s="127"/>
      <c r="L10" s="126"/>
      <c r="M10" s="127"/>
      <c r="N10" s="126"/>
      <c r="O10" s="127"/>
      <c r="P10" s="127"/>
      <c r="Q10" s="127"/>
      <c r="R10" s="125">
        <v>3869634</v>
      </c>
      <c r="S10" s="127"/>
      <c r="T10" s="126">
        <f t="shared" si="0"/>
        <v>3869634</v>
      </c>
      <c r="U10" s="17"/>
      <c r="V10" s="127"/>
    </row>
    <row r="11" spans="1:23" x14ac:dyDescent="0.25">
      <c r="A11" s="107">
        <v>1</v>
      </c>
      <c r="B11" s="525" t="s">
        <v>84</v>
      </c>
      <c r="C11" s="55" t="s">
        <v>471</v>
      </c>
      <c r="D11" s="89">
        <v>47087035</v>
      </c>
      <c r="E11" s="89"/>
      <c r="F11" s="89"/>
      <c r="G11" s="89"/>
      <c r="H11" s="84"/>
      <c r="I11" s="84"/>
      <c r="J11" s="84"/>
      <c r="K11" s="84"/>
      <c r="L11" s="84"/>
      <c r="M11" s="84"/>
      <c r="N11" s="84"/>
      <c r="O11" s="84"/>
      <c r="P11" s="85"/>
      <c r="Q11" s="85"/>
      <c r="R11" s="85"/>
      <c r="S11" s="85"/>
      <c r="T11" s="126">
        <f t="shared" si="0"/>
        <v>47087035</v>
      </c>
      <c r="U11" s="86">
        <f t="shared" ref="U11" si="1">E11+G11+I11+K11+M11+O11+Q11</f>
        <v>0</v>
      </c>
      <c r="V11" s="86">
        <f>E11+G11+I11+K11+M11+O11+Q11+S11</f>
        <v>0</v>
      </c>
    </row>
    <row r="12" spans="1:23" ht="25.5" x14ac:dyDescent="0.25">
      <c r="A12" s="107">
        <v>1</v>
      </c>
      <c r="B12" s="525" t="s">
        <v>84</v>
      </c>
      <c r="C12" s="562" t="s">
        <v>472</v>
      </c>
      <c r="D12" s="89">
        <v>43296463</v>
      </c>
      <c r="E12" s="89"/>
      <c r="F12" s="89"/>
      <c r="G12" s="89"/>
      <c r="H12" s="84"/>
      <c r="I12" s="84"/>
      <c r="J12" s="84"/>
      <c r="K12" s="84"/>
      <c r="L12" s="84"/>
      <c r="M12" s="84"/>
      <c r="N12" s="84"/>
      <c r="O12" s="84"/>
      <c r="P12" s="85"/>
      <c r="Q12" s="85"/>
      <c r="R12" s="85"/>
      <c r="S12" s="85"/>
      <c r="T12" s="126">
        <f t="shared" si="0"/>
        <v>43296463</v>
      </c>
      <c r="U12" s="86"/>
      <c r="V12" s="86">
        <f t="shared" ref="V12:V20" si="2">E12+G12+I12+K12+M12+O12+Q12+S12</f>
        <v>0</v>
      </c>
      <c r="W12" s="59"/>
    </row>
    <row r="13" spans="1:23" x14ac:dyDescent="0.25">
      <c r="A13" s="107">
        <v>1</v>
      </c>
      <c r="B13" s="525" t="s">
        <v>83</v>
      </c>
      <c r="C13" s="55" t="s">
        <v>242</v>
      </c>
      <c r="D13" s="88">
        <v>22600</v>
      </c>
      <c r="E13" s="88"/>
      <c r="F13" s="88"/>
      <c r="G13" s="88"/>
      <c r="H13" s="84"/>
      <c r="I13" s="84"/>
      <c r="J13" s="84"/>
      <c r="K13" s="84"/>
      <c r="L13" s="84"/>
      <c r="M13" s="84"/>
      <c r="N13" s="84"/>
      <c r="O13" s="84"/>
      <c r="P13" s="85"/>
      <c r="Q13" s="85"/>
      <c r="R13" s="85"/>
      <c r="S13" s="85"/>
      <c r="T13" s="126">
        <f t="shared" si="0"/>
        <v>22600</v>
      </c>
      <c r="U13" s="109">
        <v>4</v>
      </c>
      <c r="V13" s="86">
        <f t="shared" si="2"/>
        <v>0</v>
      </c>
      <c r="W13" s="59"/>
    </row>
    <row r="14" spans="1:23" x14ac:dyDescent="0.25">
      <c r="A14" s="107">
        <v>1</v>
      </c>
      <c r="B14" s="525" t="s">
        <v>83</v>
      </c>
      <c r="C14" s="55" t="s">
        <v>473</v>
      </c>
      <c r="D14" s="88"/>
      <c r="E14" s="88"/>
      <c r="F14" s="88"/>
      <c r="G14" s="88"/>
      <c r="H14" s="84"/>
      <c r="I14" s="84"/>
      <c r="J14" s="84"/>
      <c r="K14" s="84"/>
      <c r="L14" s="84"/>
      <c r="M14" s="84"/>
      <c r="N14" s="84"/>
      <c r="O14" s="84"/>
      <c r="P14" s="85"/>
      <c r="Q14" s="85"/>
      <c r="R14" s="85"/>
      <c r="S14" s="85"/>
      <c r="T14" s="126">
        <f t="shared" si="0"/>
        <v>0</v>
      </c>
      <c r="U14" s="109"/>
      <c r="V14" s="86">
        <f t="shared" si="2"/>
        <v>0</v>
      </c>
    </row>
    <row r="15" spans="1:23" x14ac:dyDescent="0.25">
      <c r="A15" s="107">
        <v>1</v>
      </c>
      <c r="B15" s="525" t="s">
        <v>83</v>
      </c>
      <c r="C15" s="55" t="s">
        <v>474</v>
      </c>
      <c r="D15" s="89">
        <v>12559975</v>
      </c>
      <c r="E15" s="89"/>
      <c r="F15" s="88"/>
      <c r="G15" s="88"/>
      <c r="H15" s="84"/>
      <c r="I15" s="84"/>
      <c r="J15" s="84"/>
      <c r="K15" s="84"/>
      <c r="L15" s="84"/>
      <c r="M15" s="84"/>
      <c r="N15" s="84"/>
      <c r="O15" s="84"/>
      <c r="P15" s="85"/>
      <c r="Q15" s="85"/>
      <c r="R15" s="85"/>
      <c r="S15" s="85"/>
      <c r="T15" s="126">
        <f t="shared" si="0"/>
        <v>12559975</v>
      </c>
      <c r="U15" s="109">
        <v>10237</v>
      </c>
      <c r="V15" s="86">
        <f t="shared" si="2"/>
        <v>0</v>
      </c>
    </row>
    <row r="16" spans="1:23" x14ac:dyDescent="0.25">
      <c r="A16" s="107">
        <v>1</v>
      </c>
      <c r="B16" s="525" t="s">
        <v>83</v>
      </c>
      <c r="C16" s="55" t="s">
        <v>104</v>
      </c>
      <c r="D16" s="88">
        <v>79550</v>
      </c>
      <c r="E16" s="88"/>
      <c r="F16" s="88"/>
      <c r="G16" s="88"/>
      <c r="H16" s="84"/>
      <c r="I16" s="84"/>
      <c r="J16" s="84"/>
      <c r="K16" s="84"/>
      <c r="L16" s="84"/>
      <c r="M16" s="84"/>
      <c r="N16" s="84"/>
      <c r="O16" s="84"/>
      <c r="P16" s="85"/>
      <c r="Q16" s="85"/>
      <c r="R16" s="85"/>
      <c r="S16" s="85"/>
      <c r="T16" s="126">
        <f t="shared" si="0"/>
        <v>79550</v>
      </c>
      <c r="U16" s="109"/>
      <c r="V16" s="86">
        <f t="shared" si="2"/>
        <v>0</v>
      </c>
    </row>
    <row r="17" spans="1:23" x14ac:dyDescent="0.25">
      <c r="A17" s="107">
        <v>1</v>
      </c>
      <c r="B17" s="525" t="s">
        <v>84</v>
      </c>
      <c r="C17" s="55" t="s">
        <v>239</v>
      </c>
      <c r="D17" s="88"/>
      <c r="E17" s="88"/>
      <c r="F17" s="88"/>
      <c r="G17" s="88"/>
      <c r="H17" s="84">
        <v>1080983</v>
      </c>
      <c r="I17" s="84"/>
      <c r="J17" s="84"/>
      <c r="K17" s="84"/>
      <c r="L17" s="84"/>
      <c r="M17" s="84"/>
      <c r="N17" s="84"/>
      <c r="O17" s="84"/>
      <c r="P17" s="85"/>
      <c r="Q17" s="85"/>
      <c r="R17" s="85"/>
      <c r="S17" s="85"/>
      <c r="T17" s="126">
        <f t="shared" si="0"/>
        <v>1080983</v>
      </c>
      <c r="U17" s="109"/>
      <c r="V17" s="86">
        <f>E17+G17+I17+K17+M17+O17+Q17+S17</f>
        <v>0</v>
      </c>
    </row>
    <row r="18" spans="1:23" ht="15.75" x14ac:dyDescent="0.25">
      <c r="A18" s="107">
        <v>1</v>
      </c>
      <c r="B18" s="50"/>
      <c r="C18" s="53" t="s">
        <v>98</v>
      </c>
      <c r="D18" s="86">
        <f>SUM(D8:D17)</f>
        <v>103045623</v>
      </c>
      <c r="E18" s="86">
        <f t="shared" ref="E18:U18" si="3">SUM(E8:E17)</f>
        <v>0</v>
      </c>
      <c r="F18" s="86">
        <f t="shared" si="3"/>
        <v>0</v>
      </c>
      <c r="G18" s="86">
        <f t="shared" si="3"/>
        <v>0</v>
      </c>
      <c r="H18" s="86">
        <f t="shared" si="3"/>
        <v>1080983</v>
      </c>
      <c r="I18" s="86">
        <f t="shared" si="3"/>
        <v>0</v>
      </c>
      <c r="J18" s="86">
        <f t="shared" si="3"/>
        <v>0</v>
      </c>
      <c r="K18" s="86">
        <f t="shared" si="3"/>
        <v>0</v>
      </c>
      <c r="L18" s="86">
        <f t="shared" si="3"/>
        <v>0</v>
      </c>
      <c r="M18" s="86">
        <f t="shared" si="3"/>
        <v>0</v>
      </c>
      <c r="N18" s="86">
        <f t="shared" si="3"/>
        <v>0</v>
      </c>
      <c r="O18" s="86">
        <f t="shared" si="3"/>
        <v>0</v>
      </c>
      <c r="P18" s="86">
        <f t="shared" si="3"/>
        <v>228592194</v>
      </c>
      <c r="Q18" s="86">
        <f t="shared" si="3"/>
        <v>0</v>
      </c>
      <c r="R18" s="86">
        <f t="shared" si="3"/>
        <v>3869634</v>
      </c>
      <c r="S18" s="86">
        <f t="shared" si="3"/>
        <v>0</v>
      </c>
      <c r="T18" s="126">
        <f>D18+F18+H18+J18+L18+N18+P18+R18</f>
        <v>336588434</v>
      </c>
      <c r="U18" s="86">
        <f t="shared" si="3"/>
        <v>10241</v>
      </c>
      <c r="V18" s="86">
        <f>E18+G18+I18+K18+M18+O18+Q18+S18</f>
        <v>0</v>
      </c>
      <c r="W18" s="59"/>
    </row>
    <row r="19" spans="1:23" x14ac:dyDescent="0.25">
      <c r="A19" s="107">
        <v>1</v>
      </c>
      <c r="B19" s="61"/>
      <c r="C19" s="4" t="s">
        <v>88</v>
      </c>
      <c r="D19" s="87">
        <f ca="1">SUMIF($B8:$B17,"kötelező",D8:D16)</f>
        <v>12662125</v>
      </c>
      <c r="E19" s="87">
        <f t="shared" ref="E19:U19" ca="1" si="4">SUMIF($B8:$B17,"kötelező",E8:E16)</f>
        <v>0</v>
      </c>
      <c r="F19" s="87">
        <f t="shared" ca="1" si="4"/>
        <v>0</v>
      </c>
      <c r="G19" s="87">
        <f t="shared" ca="1" si="4"/>
        <v>0</v>
      </c>
      <c r="H19" s="87">
        <f t="shared" ca="1" si="4"/>
        <v>0</v>
      </c>
      <c r="I19" s="87">
        <f t="shared" ca="1" si="4"/>
        <v>0</v>
      </c>
      <c r="J19" s="87">
        <f t="shared" ca="1" si="4"/>
        <v>0</v>
      </c>
      <c r="K19" s="87">
        <f t="shared" ca="1" si="4"/>
        <v>0</v>
      </c>
      <c r="L19" s="87">
        <f t="shared" ca="1" si="4"/>
        <v>0</v>
      </c>
      <c r="M19" s="87">
        <f t="shared" ca="1" si="4"/>
        <v>0</v>
      </c>
      <c r="N19" s="87">
        <f t="shared" ca="1" si="4"/>
        <v>0</v>
      </c>
      <c r="O19" s="87">
        <f t="shared" ca="1" si="4"/>
        <v>0</v>
      </c>
      <c r="P19" s="87">
        <f t="shared" ca="1" si="4"/>
        <v>36634845</v>
      </c>
      <c r="Q19" s="87">
        <f t="shared" ca="1" si="4"/>
        <v>0</v>
      </c>
      <c r="R19" s="87">
        <f t="shared" ca="1" si="4"/>
        <v>0</v>
      </c>
      <c r="S19" s="87">
        <f t="shared" ca="1" si="4"/>
        <v>0</v>
      </c>
      <c r="T19" s="126">
        <f t="shared" ca="1" si="0"/>
        <v>49296970</v>
      </c>
      <c r="U19" s="87">
        <f t="shared" ca="1" si="4"/>
        <v>10241</v>
      </c>
      <c r="V19" s="86">
        <f t="shared" ca="1" si="2"/>
        <v>0</v>
      </c>
    </row>
    <row r="20" spans="1:23" x14ac:dyDescent="0.25">
      <c r="A20" s="523">
        <v>10</v>
      </c>
      <c r="B20" s="61"/>
      <c r="C20" s="4" t="s">
        <v>89</v>
      </c>
      <c r="D20" s="87">
        <f>SUMIF($B8:$B17,"nem kötelező",D8:D17)</f>
        <v>90383498</v>
      </c>
      <c r="E20" s="87">
        <f t="shared" ref="E20:U20" si="5">SUMIF($B8:$B17,"nem kötelező",E8:E17)</f>
        <v>0</v>
      </c>
      <c r="F20" s="87">
        <f t="shared" si="5"/>
        <v>0</v>
      </c>
      <c r="G20" s="87">
        <f t="shared" si="5"/>
        <v>0</v>
      </c>
      <c r="H20" s="87">
        <f t="shared" si="5"/>
        <v>1080983</v>
      </c>
      <c r="I20" s="87">
        <f t="shared" si="5"/>
        <v>0</v>
      </c>
      <c r="J20" s="87">
        <f t="shared" si="5"/>
        <v>0</v>
      </c>
      <c r="K20" s="87">
        <f t="shared" si="5"/>
        <v>0</v>
      </c>
      <c r="L20" s="87">
        <f t="shared" si="5"/>
        <v>0</v>
      </c>
      <c r="M20" s="87">
        <f t="shared" si="5"/>
        <v>0</v>
      </c>
      <c r="N20" s="87">
        <f t="shared" si="5"/>
        <v>0</v>
      </c>
      <c r="O20" s="87">
        <f t="shared" si="5"/>
        <v>0</v>
      </c>
      <c r="P20" s="87">
        <f t="shared" si="5"/>
        <v>191957349</v>
      </c>
      <c r="Q20" s="87">
        <f t="shared" si="5"/>
        <v>0</v>
      </c>
      <c r="R20" s="87">
        <f t="shared" si="5"/>
        <v>3869634</v>
      </c>
      <c r="S20" s="87">
        <f t="shared" si="5"/>
        <v>0</v>
      </c>
      <c r="T20" s="126">
        <f t="shared" si="0"/>
        <v>287291464</v>
      </c>
      <c r="U20" s="87">
        <f t="shared" si="5"/>
        <v>0</v>
      </c>
      <c r="V20" s="86">
        <f t="shared" si="2"/>
        <v>0</v>
      </c>
    </row>
    <row r="22" spans="1:23" x14ac:dyDescent="0.25">
      <c r="D22" s="59"/>
      <c r="P22" s="59">
        <f>P8+P9</f>
        <v>228592194</v>
      </c>
      <c r="S22" s="59">
        <f>228592194-36634845</f>
        <v>191957349</v>
      </c>
      <c r="T22" s="59"/>
      <c r="V22" s="59"/>
    </row>
    <row r="23" spans="1:23" x14ac:dyDescent="0.25">
      <c r="D23" s="59"/>
      <c r="V23" s="59"/>
    </row>
    <row r="24" spans="1:23" x14ac:dyDescent="0.25">
      <c r="T24" s="59"/>
    </row>
  </sheetData>
  <mergeCells count="19">
    <mergeCell ref="P5:Q5"/>
    <mergeCell ref="R5:S5"/>
    <mergeCell ref="T5:V5"/>
    <mergeCell ref="N6:O6"/>
    <mergeCell ref="P6:Q6"/>
    <mergeCell ref="T6:V6"/>
    <mergeCell ref="C3:V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24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P8" sqref="P8"/>
    </sheetView>
  </sheetViews>
  <sheetFormatPr defaultColWidth="9.28515625" defaultRowHeight="15" x14ac:dyDescent="0.25"/>
  <cols>
    <col min="1" max="1" width="5.28515625" style="58" customWidth="1"/>
    <col min="2" max="2" width="9.140625" style="58" customWidth="1"/>
    <col min="3" max="3" width="35.28515625" style="58" customWidth="1"/>
    <col min="4" max="4" width="10.5703125" style="58" bestFit="1" customWidth="1"/>
    <col min="5" max="5" width="8.42578125" style="58" bestFit="1" customWidth="1"/>
    <col min="6" max="6" width="10.42578125" style="58" customWidth="1"/>
    <col min="7" max="7" width="7.85546875" style="58" bestFit="1" customWidth="1"/>
    <col min="8" max="8" width="10.5703125" style="58" bestFit="1" customWidth="1"/>
    <col min="9" max="9" width="7.85546875" style="58" bestFit="1" customWidth="1"/>
    <col min="10" max="10" width="10.5703125" style="58" bestFit="1" customWidth="1"/>
    <col min="11" max="11" width="7.85546875" style="58" bestFit="1" customWidth="1"/>
    <col min="12" max="12" width="10.5703125" style="58" bestFit="1" customWidth="1"/>
    <col min="13" max="13" width="7.85546875" style="58" bestFit="1" customWidth="1"/>
    <col min="14" max="14" width="9.5703125" style="58" bestFit="1" customWidth="1"/>
    <col min="15" max="15" width="7.85546875" style="58" bestFit="1" customWidth="1"/>
    <col min="16" max="16" width="12.42578125" style="58" customWidth="1"/>
    <col min="17" max="17" width="14.28515625" style="58" customWidth="1"/>
    <col min="18" max="18" width="10.5703125" style="58" bestFit="1" customWidth="1"/>
    <col min="19" max="19" width="10.140625" style="58" bestFit="1" customWidth="1"/>
    <col min="20" max="21" width="12.42578125" style="58" bestFit="1" customWidth="1"/>
    <col min="22" max="16384" width="9.28515625" style="58"/>
  </cols>
  <sheetData>
    <row r="1" spans="1:21" s="631" customFormat="1" x14ac:dyDescent="0.25">
      <c r="A1" s="630"/>
    </row>
    <row r="2" spans="1:21" x14ac:dyDescent="0.25">
      <c r="A2" s="636"/>
      <c r="B2" s="637"/>
      <c r="C2" s="638"/>
      <c r="D2" s="638"/>
      <c r="E2" s="638"/>
      <c r="F2" s="638"/>
      <c r="G2" s="638"/>
      <c r="H2" s="638"/>
      <c r="I2" s="638"/>
      <c r="M2" s="603" t="s">
        <v>533</v>
      </c>
    </row>
    <row r="3" spans="1:21" ht="54.75" customHeight="1" x14ac:dyDescent="0.25">
      <c r="A3" s="66"/>
      <c r="B3" s="66"/>
      <c r="C3" s="626" t="s">
        <v>532</v>
      </c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</row>
    <row r="4" spans="1:21" ht="54.75" customHeight="1" x14ac:dyDescent="0.3">
      <c r="A4" s="62" t="s">
        <v>58</v>
      </c>
      <c r="B4" s="62"/>
      <c r="C4" s="112" t="s">
        <v>66</v>
      </c>
      <c r="D4" s="629" t="s">
        <v>59</v>
      </c>
      <c r="E4" s="629"/>
      <c r="F4" s="629" t="s">
        <v>60</v>
      </c>
      <c r="G4" s="629"/>
      <c r="H4" s="629" t="s">
        <v>61</v>
      </c>
      <c r="I4" s="629"/>
      <c r="J4" s="629" t="s">
        <v>68</v>
      </c>
      <c r="K4" s="629"/>
      <c r="L4" s="629" t="s">
        <v>70</v>
      </c>
      <c r="M4" s="629"/>
      <c r="N4" s="629" t="s">
        <v>71</v>
      </c>
      <c r="O4" s="629"/>
      <c r="P4" s="629" t="s">
        <v>72</v>
      </c>
      <c r="Q4" s="629"/>
      <c r="R4" s="634" t="s">
        <v>73</v>
      </c>
      <c r="S4" s="635"/>
      <c r="T4" s="629" t="s">
        <v>73</v>
      </c>
      <c r="U4" s="629"/>
    </row>
    <row r="5" spans="1:21" ht="84" customHeight="1" x14ac:dyDescent="0.25">
      <c r="A5" s="107">
        <v>1</v>
      </c>
      <c r="B5" s="108" t="s">
        <v>103</v>
      </c>
      <c r="C5" s="53" t="s">
        <v>75</v>
      </c>
      <c r="D5" s="622" t="s">
        <v>64</v>
      </c>
      <c r="E5" s="622"/>
      <c r="F5" s="622" t="s">
        <v>63</v>
      </c>
      <c r="G5" s="622"/>
      <c r="H5" s="622" t="s">
        <v>77</v>
      </c>
      <c r="I5" s="622"/>
      <c r="J5" s="622" t="s">
        <v>78</v>
      </c>
      <c r="K5" s="622"/>
      <c r="L5" s="622" t="s">
        <v>79</v>
      </c>
      <c r="M5" s="622"/>
      <c r="N5" s="622" t="s">
        <v>94</v>
      </c>
      <c r="O5" s="622"/>
      <c r="P5" s="622" t="s">
        <v>95</v>
      </c>
      <c r="Q5" s="622"/>
      <c r="R5" s="632" t="s">
        <v>135</v>
      </c>
      <c r="S5" s="633"/>
      <c r="T5" s="622" t="s">
        <v>81</v>
      </c>
      <c r="U5" s="622"/>
    </row>
    <row r="6" spans="1:21" s="64" customFormat="1" ht="42.75" x14ac:dyDescent="0.25">
      <c r="A6" s="107">
        <v>2</v>
      </c>
      <c r="B6" s="110"/>
      <c r="C6" s="53" t="s">
        <v>448</v>
      </c>
      <c r="D6" s="54" t="s">
        <v>475</v>
      </c>
      <c r="E6" s="15" t="s">
        <v>476</v>
      </c>
      <c r="F6" s="54" t="s">
        <v>475</v>
      </c>
      <c r="G6" s="15" t="s">
        <v>476</v>
      </c>
      <c r="H6" s="54" t="s">
        <v>529</v>
      </c>
      <c r="I6" s="15" t="s">
        <v>526</v>
      </c>
      <c r="J6" s="54" t="s">
        <v>529</v>
      </c>
      <c r="K6" s="15" t="s">
        <v>526</v>
      </c>
      <c r="L6" s="54" t="s">
        <v>529</v>
      </c>
      <c r="M6" s="15" t="s">
        <v>526</v>
      </c>
      <c r="N6" s="54" t="s">
        <v>529</v>
      </c>
      <c r="O6" s="15" t="s">
        <v>526</v>
      </c>
      <c r="P6" s="54" t="s">
        <v>529</v>
      </c>
      <c r="Q6" s="15" t="s">
        <v>526</v>
      </c>
      <c r="R6" s="54" t="s">
        <v>529</v>
      </c>
      <c r="S6" s="15" t="s">
        <v>526</v>
      </c>
      <c r="T6" s="54" t="s">
        <v>529</v>
      </c>
      <c r="U6" s="15" t="s">
        <v>526</v>
      </c>
    </row>
    <row r="7" spans="1:21" s="64" customFormat="1" ht="25.5" x14ac:dyDescent="0.25">
      <c r="A7" s="107"/>
      <c r="B7" s="4" t="s">
        <v>83</v>
      </c>
      <c r="C7" s="562" t="s">
        <v>477</v>
      </c>
      <c r="D7" s="54"/>
      <c r="E7" s="15"/>
      <c r="F7" s="54"/>
      <c r="G7" s="15"/>
      <c r="H7" s="54"/>
      <c r="I7" s="15"/>
      <c r="J7" s="54"/>
      <c r="K7" s="15"/>
      <c r="L7" s="54"/>
      <c r="M7" s="15"/>
      <c r="N7" s="54"/>
      <c r="O7" s="15"/>
      <c r="P7" s="92">
        <v>211650423</v>
      </c>
      <c r="Q7" s="138"/>
      <c r="R7" s="92">
        <v>3755949</v>
      </c>
      <c r="S7" s="92"/>
      <c r="T7" s="436">
        <f>D7+F7+H7+J7+L7+N7+P7+R7</f>
        <v>215406372</v>
      </c>
      <c r="U7" s="138">
        <f>E7+G7+I7+K7+M7+O7+Q7+S7</f>
        <v>0</v>
      </c>
    </row>
    <row r="8" spans="1:21" x14ac:dyDescent="0.25">
      <c r="A8" s="107">
        <v>3</v>
      </c>
      <c r="B8" s="4" t="s">
        <v>83</v>
      </c>
      <c r="C8" s="562" t="s">
        <v>478</v>
      </c>
      <c r="D8" s="90"/>
      <c r="E8" s="90"/>
      <c r="F8" s="90"/>
      <c r="G8" s="90"/>
      <c r="H8" s="91"/>
      <c r="I8" s="91"/>
      <c r="J8" s="91"/>
      <c r="K8" s="91"/>
      <c r="L8" s="91"/>
      <c r="M8" s="91"/>
      <c r="N8" s="91"/>
      <c r="O8" s="91"/>
      <c r="P8" s="92"/>
      <c r="Q8" s="92"/>
      <c r="R8" s="92"/>
      <c r="S8" s="92"/>
      <c r="T8" s="436">
        <f t="shared" ref="T8:T16" si="0">D8+F8+H8+J8+L8+N8+P8+R8</f>
        <v>0</v>
      </c>
      <c r="U8" s="138">
        <f t="shared" ref="U8:U16" si="1">E8+G8+I8+K8+M8+O8+Q8+S8</f>
        <v>0</v>
      </c>
    </row>
    <row r="9" spans="1:21" x14ac:dyDescent="0.25">
      <c r="A9" s="107"/>
      <c r="B9" s="4" t="s">
        <v>83</v>
      </c>
      <c r="C9" s="562" t="s">
        <v>479</v>
      </c>
      <c r="D9" s="90"/>
      <c r="E9" s="90"/>
      <c r="F9" s="90"/>
      <c r="G9" s="90"/>
      <c r="H9" s="91"/>
      <c r="I9" s="91"/>
      <c r="J9" s="91"/>
      <c r="K9" s="91"/>
      <c r="L9" s="91"/>
      <c r="M9" s="91"/>
      <c r="N9" s="91"/>
      <c r="O9" s="91"/>
      <c r="P9" s="92"/>
      <c r="Q9" s="92"/>
      <c r="R9" s="92"/>
      <c r="S9" s="92"/>
      <c r="T9" s="436"/>
      <c r="U9" s="138"/>
    </row>
    <row r="10" spans="1:21" ht="25.5" x14ac:dyDescent="0.25">
      <c r="A10" s="107"/>
      <c r="B10" s="4" t="s">
        <v>83</v>
      </c>
      <c r="C10" s="562" t="s">
        <v>460</v>
      </c>
      <c r="D10" s="90">
        <v>176301</v>
      </c>
      <c r="E10" s="90"/>
      <c r="F10" s="90"/>
      <c r="G10" s="90"/>
      <c r="H10" s="91"/>
      <c r="I10" s="91"/>
      <c r="J10" s="91"/>
      <c r="K10" s="91"/>
      <c r="L10" s="91"/>
      <c r="M10" s="91"/>
      <c r="N10" s="91"/>
      <c r="O10" s="91"/>
      <c r="P10" s="92"/>
      <c r="Q10" s="92"/>
      <c r="R10" s="92"/>
      <c r="S10" s="92"/>
      <c r="T10" s="436">
        <f t="shared" si="0"/>
        <v>176301</v>
      </c>
      <c r="U10" s="138">
        <f t="shared" si="1"/>
        <v>0</v>
      </c>
    </row>
    <row r="11" spans="1:21" x14ac:dyDescent="0.25">
      <c r="A11" s="107"/>
      <c r="B11" s="4" t="s">
        <v>83</v>
      </c>
      <c r="C11" s="562" t="s">
        <v>480</v>
      </c>
      <c r="D11" s="90"/>
      <c r="E11" s="90"/>
      <c r="F11" s="90"/>
      <c r="G11" s="90"/>
      <c r="H11" s="91"/>
      <c r="I11" s="91"/>
      <c r="J11" s="91"/>
      <c r="K11" s="91"/>
      <c r="L11" s="91"/>
      <c r="M11" s="91"/>
      <c r="N11" s="91"/>
      <c r="O11" s="91"/>
      <c r="P11" s="92"/>
      <c r="Q11" s="92"/>
      <c r="R11" s="92"/>
      <c r="S11" s="92"/>
      <c r="T11" s="436"/>
      <c r="U11" s="138"/>
    </row>
    <row r="12" spans="1:21" ht="25.5" x14ac:dyDescent="0.25">
      <c r="A12" s="107">
        <v>4</v>
      </c>
      <c r="B12" s="4" t="s">
        <v>83</v>
      </c>
      <c r="C12" s="562" t="s">
        <v>481</v>
      </c>
      <c r="D12" s="90"/>
      <c r="E12" s="90"/>
      <c r="F12" s="90"/>
      <c r="G12" s="90"/>
      <c r="H12" s="91"/>
      <c r="I12" s="91"/>
      <c r="J12" s="91"/>
      <c r="K12" s="91"/>
      <c r="L12" s="91"/>
      <c r="M12" s="91"/>
      <c r="N12" s="91"/>
      <c r="O12" s="91"/>
      <c r="P12" s="92"/>
      <c r="Q12" s="92"/>
      <c r="R12" s="92"/>
      <c r="S12" s="92"/>
      <c r="T12" s="436">
        <f t="shared" si="0"/>
        <v>0</v>
      </c>
      <c r="U12" s="138">
        <f t="shared" si="1"/>
        <v>0</v>
      </c>
    </row>
    <row r="13" spans="1:21" x14ac:dyDescent="0.25">
      <c r="A13" s="107"/>
      <c r="B13" s="4"/>
      <c r="C13" s="4"/>
      <c r="D13" s="90"/>
      <c r="E13" s="90"/>
      <c r="F13" s="90"/>
      <c r="G13" s="90"/>
      <c r="H13" s="91"/>
      <c r="I13" s="91"/>
      <c r="J13" s="91"/>
      <c r="K13" s="91"/>
      <c r="L13" s="91"/>
      <c r="M13" s="91"/>
      <c r="N13" s="91"/>
      <c r="O13" s="91"/>
      <c r="P13" s="92"/>
      <c r="Q13" s="92"/>
      <c r="R13" s="92"/>
      <c r="S13" s="92"/>
      <c r="T13" s="436">
        <f t="shared" si="0"/>
        <v>0</v>
      </c>
      <c r="U13" s="138">
        <f t="shared" si="1"/>
        <v>0</v>
      </c>
    </row>
    <row r="14" spans="1:21" s="64" customFormat="1" x14ac:dyDescent="0.25">
      <c r="A14" s="107">
        <v>5</v>
      </c>
      <c r="B14" s="111"/>
      <c r="C14" s="65" t="s">
        <v>98</v>
      </c>
      <c r="D14" s="93">
        <f t="shared" ref="D14:S14" si="2">SUM(D7:D12)</f>
        <v>176301</v>
      </c>
      <c r="E14" s="93">
        <f t="shared" si="2"/>
        <v>0</v>
      </c>
      <c r="F14" s="93">
        <f t="shared" si="2"/>
        <v>0</v>
      </c>
      <c r="G14" s="93">
        <f t="shared" si="2"/>
        <v>0</v>
      </c>
      <c r="H14" s="93">
        <f t="shared" si="2"/>
        <v>0</v>
      </c>
      <c r="I14" s="93">
        <f t="shared" si="2"/>
        <v>0</v>
      </c>
      <c r="J14" s="93">
        <f t="shared" si="2"/>
        <v>0</v>
      </c>
      <c r="K14" s="93">
        <f t="shared" si="2"/>
        <v>0</v>
      </c>
      <c r="L14" s="93">
        <f t="shared" si="2"/>
        <v>0</v>
      </c>
      <c r="M14" s="93">
        <f t="shared" si="2"/>
        <v>0</v>
      </c>
      <c r="N14" s="93">
        <f t="shared" si="2"/>
        <v>0</v>
      </c>
      <c r="O14" s="93">
        <f t="shared" si="2"/>
        <v>0</v>
      </c>
      <c r="P14" s="93">
        <f t="shared" si="2"/>
        <v>211650423</v>
      </c>
      <c r="Q14" s="93">
        <f t="shared" si="2"/>
        <v>0</v>
      </c>
      <c r="R14" s="93">
        <f t="shared" si="2"/>
        <v>3755949</v>
      </c>
      <c r="S14" s="93">
        <f t="shared" si="2"/>
        <v>0</v>
      </c>
      <c r="T14" s="436">
        <f t="shared" si="0"/>
        <v>215582673</v>
      </c>
      <c r="U14" s="138">
        <f t="shared" si="1"/>
        <v>0</v>
      </c>
    </row>
    <row r="15" spans="1:21" x14ac:dyDescent="0.25">
      <c r="A15" s="107">
        <v>6</v>
      </c>
      <c r="B15" s="4"/>
      <c r="C15" s="4" t="s">
        <v>88</v>
      </c>
      <c r="D15" s="87">
        <f t="shared" ref="D15:S15" si="3">D8+D10+D12+D7</f>
        <v>176301</v>
      </c>
      <c r="E15" s="87">
        <f t="shared" si="3"/>
        <v>0</v>
      </c>
      <c r="F15" s="87">
        <f t="shared" si="3"/>
        <v>0</v>
      </c>
      <c r="G15" s="87">
        <f t="shared" si="3"/>
        <v>0</v>
      </c>
      <c r="H15" s="87">
        <f t="shared" si="3"/>
        <v>0</v>
      </c>
      <c r="I15" s="87">
        <f t="shared" si="3"/>
        <v>0</v>
      </c>
      <c r="J15" s="87">
        <f t="shared" si="3"/>
        <v>0</v>
      </c>
      <c r="K15" s="87">
        <f t="shared" si="3"/>
        <v>0</v>
      </c>
      <c r="L15" s="87">
        <f t="shared" si="3"/>
        <v>0</v>
      </c>
      <c r="M15" s="87">
        <f t="shared" si="3"/>
        <v>0</v>
      </c>
      <c r="N15" s="87">
        <f t="shared" si="3"/>
        <v>0</v>
      </c>
      <c r="O15" s="87">
        <f t="shared" si="3"/>
        <v>0</v>
      </c>
      <c r="P15" s="87">
        <f t="shared" si="3"/>
        <v>211650423</v>
      </c>
      <c r="Q15" s="87">
        <f t="shared" si="3"/>
        <v>0</v>
      </c>
      <c r="R15" s="87">
        <f t="shared" si="3"/>
        <v>3755949</v>
      </c>
      <c r="S15" s="87">
        <f t="shared" si="3"/>
        <v>0</v>
      </c>
      <c r="T15" s="436">
        <f t="shared" si="0"/>
        <v>215582673</v>
      </c>
      <c r="U15" s="138">
        <f t="shared" si="1"/>
        <v>0</v>
      </c>
    </row>
    <row r="16" spans="1:21" x14ac:dyDescent="0.25">
      <c r="A16" s="107">
        <v>7</v>
      </c>
      <c r="B16" s="4"/>
      <c r="C16" s="4" t="s">
        <v>89</v>
      </c>
      <c r="D16" s="87">
        <f t="shared" ref="D16:Q16" si="4">SUMIF($B8:$B12,"nem kötelező",D8:D12)</f>
        <v>0</v>
      </c>
      <c r="E16" s="87">
        <f t="shared" si="4"/>
        <v>0</v>
      </c>
      <c r="F16" s="87">
        <f t="shared" si="4"/>
        <v>0</v>
      </c>
      <c r="G16" s="87">
        <f t="shared" si="4"/>
        <v>0</v>
      </c>
      <c r="H16" s="87">
        <f t="shared" si="4"/>
        <v>0</v>
      </c>
      <c r="I16" s="87">
        <f t="shared" si="4"/>
        <v>0</v>
      </c>
      <c r="J16" s="87">
        <f t="shared" si="4"/>
        <v>0</v>
      </c>
      <c r="K16" s="87">
        <f t="shared" si="4"/>
        <v>0</v>
      </c>
      <c r="L16" s="87">
        <f t="shared" si="4"/>
        <v>0</v>
      </c>
      <c r="M16" s="87">
        <f t="shared" si="4"/>
        <v>0</v>
      </c>
      <c r="N16" s="87">
        <f t="shared" si="4"/>
        <v>0</v>
      </c>
      <c r="O16" s="87">
        <f t="shared" si="4"/>
        <v>0</v>
      </c>
      <c r="P16" s="87">
        <f t="shared" si="4"/>
        <v>0</v>
      </c>
      <c r="Q16" s="87">
        <f t="shared" si="4"/>
        <v>0</v>
      </c>
      <c r="R16" s="92"/>
      <c r="S16" s="92"/>
      <c r="T16" s="436">
        <f t="shared" si="0"/>
        <v>0</v>
      </c>
      <c r="U16" s="138">
        <f t="shared" si="1"/>
        <v>0</v>
      </c>
    </row>
    <row r="18" spans="6:21" x14ac:dyDescent="0.25">
      <c r="U18" s="59">
        <f>E14+Q14+S14</f>
        <v>0</v>
      </c>
    </row>
    <row r="24" spans="6:21" x14ac:dyDescent="0.25">
      <c r="F24" s="58" t="s">
        <v>105</v>
      </c>
    </row>
  </sheetData>
  <mergeCells count="21">
    <mergeCell ref="D5:E5"/>
    <mergeCell ref="F5:G5"/>
    <mergeCell ref="H5:I5"/>
    <mergeCell ref="J5:K5"/>
    <mergeCell ref="L5:M5"/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L74"/>
  <sheetViews>
    <sheetView zoomScale="96" zoomScaleNormal="96" zoomScaleSheetLayoutView="100" workbookViewId="0">
      <pane xSplit="3" ySplit="6" topLeftCell="V43" activePane="bottomRight" state="frozen"/>
      <selection pane="topRight" activeCell="D1" sqref="D1"/>
      <selection pane="bottomLeft" activeCell="A6" sqref="A6"/>
      <selection pane="bottomRight" activeCell="X25" sqref="X25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9.42578125" style="9" customWidth="1"/>
    <col min="17" max="17" width="7.140625" style="9" bestFit="1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2" width="13.7109375" style="9" customWidth="1"/>
    <col min="23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3" width="12.42578125" style="9" bestFit="1" customWidth="1"/>
    <col min="34" max="34" width="14.5703125" style="9" customWidth="1"/>
    <col min="35" max="35" width="12.7109375" style="9" bestFit="1" customWidth="1"/>
    <col min="36" max="37" width="12.28515625" style="9" hidden="1" customWidth="1"/>
    <col min="38" max="38" width="12.5703125" style="9" customWidth="1"/>
    <col min="39" max="16384" width="9.28515625" style="9"/>
  </cols>
  <sheetData>
    <row r="1" spans="1:38" x14ac:dyDescent="0.25"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</row>
    <row r="2" spans="1:38" x14ac:dyDescent="0.25">
      <c r="B2" s="642"/>
      <c r="C2" s="642"/>
      <c r="D2" s="642"/>
      <c r="E2" s="642"/>
      <c r="F2" s="642"/>
      <c r="G2" s="642"/>
      <c r="H2" s="642"/>
      <c r="I2" s="642"/>
      <c r="J2" s="642"/>
      <c r="AB2" s="9" t="s">
        <v>534</v>
      </c>
      <c r="AG2" s="541"/>
      <c r="AH2" s="541"/>
      <c r="AI2" s="520"/>
    </row>
    <row r="3" spans="1:38" ht="15" customHeight="1" x14ac:dyDescent="0.25">
      <c r="A3" s="544"/>
      <c r="B3" s="545"/>
      <c r="C3" s="640" t="s">
        <v>510</v>
      </c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  <c r="AC3" s="641"/>
      <c r="AD3" s="641"/>
      <c r="AE3" s="641"/>
      <c r="AF3" s="641"/>
      <c r="AG3" s="641"/>
      <c r="AH3" s="641"/>
      <c r="AI3" s="641"/>
      <c r="AJ3" s="12"/>
      <c r="AK3" s="12"/>
    </row>
    <row r="4" spans="1:38" ht="48" customHeight="1" x14ac:dyDescent="0.25">
      <c r="A4" s="540" t="s">
        <v>58</v>
      </c>
      <c r="B4" s="540" t="s">
        <v>66</v>
      </c>
      <c r="C4" s="542" t="s">
        <v>59</v>
      </c>
      <c r="D4" s="645" t="s">
        <v>60</v>
      </c>
      <c r="E4" s="646"/>
      <c r="F4" s="645" t="s">
        <v>61</v>
      </c>
      <c r="G4" s="646"/>
      <c r="H4" s="645" t="s">
        <v>68</v>
      </c>
      <c r="I4" s="646"/>
      <c r="J4" s="645" t="s">
        <v>70</v>
      </c>
      <c r="K4" s="646"/>
      <c r="L4" s="645" t="s">
        <v>71</v>
      </c>
      <c r="M4" s="646"/>
      <c r="N4" s="645" t="s">
        <v>72</v>
      </c>
      <c r="O4" s="646"/>
      <c r="P4" s="645" t="s">
        <v>73</v>
      </c>
      <c r="Q4" s="646"/>
      <c r="R4" s="645" t="s">
        <v>100</v>
      </c>
      <c r="S4" s="646"/>
      <c r="T4" s="645" t="s">
        <v>189</v>
      </c>
      <c r="U4" s="646"/>
      <c r="V4" s="645" t="s">
        <v>101</v>
      </c>
      <c r="W4" s="646"/>
      <c r="X4" s="645" t="s">
        <v>190</v>
      </c>
      <c r="Y4" s="646"/>
      <c r="Z4" s="645" t="s">
        <v>102</v>
      </c>
      <c r="AA4" s="646"/>
      <c r="AB4" s="645" t="s">
        <v>217</v>
      </c>
      <c r="AC4" s="646"/>
      <c r="AD4" s="645" t="s">
        <v>191</v>
      </c>
      <c r="AE4" s="646"/>
      <c r="AF4" s="645" t="s">
        <v>192</v>
      </c>
      <c r="AG4" s="646"/>
      <c r="AH4" s="543"/>
      <c r="AI4" s="540" t="s">
        <v>193</v>
      </c>
      <c r="AJ4" s="12"/>
      <c r="AK4" s="12"/>
    </row>
    <row r="5" spans="1:38" ht="72.75" customHeight="1" x14ac:dyDescent="0.25">
      <c r="A5" s="11" t="s">
        <v>1</v>
      </c>
      <c r="B5" s="114" t="s">
        <v>74</v>
      </c>
      <c r="C5" s="14" t="s">
        <v>75</v>
      </c>
      <c r="D5" s="643" t="s">
        <v>41</v>
      </c>
      <c r="E5" s="644"/>
      <c r="F5" s="643" t="s">
        <v>107</v>
      </c>
      <c r="G5" s="644"/>
      <c r="H5" s="643" t="s">
        <v>42</v>
      </c>
      <c r="I5" s="644"/>
      <c r="J5" s="643" t="s">
        <v>108</v>
      </c>
      <c r="K5" s="644"/>
      <c r="L5" s="643" t="s">
        <v>109</v>
      </c>
      <c r="M5" s="644"/>
      <c r="N5" s="643" t="s">
        <v>110</v>
      </c>
      <c r="O5" s="644"/>
      <c r="P5" s="643" t="s">
        <v>126</v>
      </c>
      <c r="Q5" s="644"/>
      <c r="R5" s="643" t="s">
        <v>127</v>
      </c>
      <c r="S5" s="644"/>
      <c r="T5" s="643" t="s">
        <v>47</v>
      </c>
      <c r="U5" s="644"/>
      <c r="V5" s="643" t="s">
        <v>48</v>
      </c>
      <c r="W5" s="644"/>
      <c r="X5" s="643" t="s">
        <v>111</v>
      </c>
      <c r="Y5" s="644"/>
      <c r="Z5" s="643" t="s">
        <v>112</v>
      </c>
      <c r="AA5" s="644"/>
      <c r="AB5" s="643" t="s">
        <v>218</v>
      </c>
      <c r="AC5" s="644"/>
      <c r="AD5" s="643" t="s">
        <v>90</v>
      </c>
      <c r="AE5" s="644"/>
      <c r="AF5" s="643" t="s">
        <v>113</v>
      </c>
      <c r="AG5" s="644"/>
      <c r="AH5" s="15" t="s">
        <v>114</v>
      </c>
      <c r="AI5" s="15" t="s">
        <v>114</v>
      </c>
      <c r="AJ5" s="16"/>
      <c r="AK5" s="16"/>
    </row>
    <row r="6" spans="1:38" ht="43.5" customHeight="1" x14ac:dyDescent="0.25">
      <c r="A6" s="11" t="s">
        <v>3</v>
      </c>
      <c r="B6" s="13"/>
      <c r="C6" s="14" t="s">
        <v>214</v>
      </c>
      <c r="D6" s="17" t="s">
        <v>535</v>
      </c>
      <c r="E6" s="17" t="s">
        <v>526</v>
      </c>
      <c r="F6" s="17" t="s">
        <v>535</v>
      </c>
      <c r="G6" s="17" t="s">
        <v>526</v>
      </c>
      <c r="H6" s="17" t="s">
        <v>535</v>
      </c>
      <c r="I6" s="17" t="s">
        <v>526</v>
      </c>
      <c r="J6" s="17" t="s">
        <v>535</v>
      </c>
      <c r="K6" s="17" t="s">
        <v>526</v>
      </c>
      <c r="L6" s="17" t="s">
        <v>535</v>
      </c>
      <c r="M6" s="17" t="s">
        <v>526</v>
      </c>
      <c r="N6" s="17" t="s">
        <v>535</v>
      </c>
      <c r="O6" s="17" t="s">
        <v>526</v>
      </c>
      <c r="P6" s="17" t="s">
        <v>535</v>
      </c>
      <c r="Q6" s="17" t="s">
        <v>526</v>
      </c>
      <c r="R6" s="17" t="s">
        <v>535</v>
      </c>
      <c r="S6" s="17" t="s">
        <v>526</v>
      </c>
      <c r="T6" s="17" t="s">
        <v>535</v>
      </c>
      <c r="U6" s="17" t="s">
        <v>526</v>
      </c>
      <c r="V6" s="17" t="s">
        <v>535</v>
      </c>
      <c r="W6" s="17" t="s">
        <v>526</v>
      </c>
      <c r="X6" s="17" t="s">
        <v>535</v>
      </c>
      <c r="Y6" s="17" t="s">
        <v>526</v>
      </c>
      <c r="Z6" s="17" t="s">
        <v>535</v>
      </c>
      <c r="AA6" s="17" t="s">
        <v>526</v>
      </c>
      <c r="AB6" s="17" t="s">
        <v>535</v>
      </c>
      <c r="AC6" s="17" t="s">
        <v>526</v>
      </c>
      <c r="AD6" s="17" t="s">
        <v>535</v>
      </c>
      <c r="AE6" s="17" t="s">
        <v>526</v>
      </c>
      <c r="AF6" s="17" t="s">
        <v>535</v>
      </c>
      <c r="AG6" s="17" t="s">
        <v>526</v>
      </c>
      <c r="AH6" s="17" t="s">
        <v>536</v>
      </c>
      <c r="AI6" s="17" t="s">
        <v>526</v>
      </c>
      <c r="AJ6" s="17" t="s">
        <v>138</v>
      </c>
      <c r="AK6" s="17" t="s">
        <v>82</v>
      </c>
    </row>
    <row r="7" spans="1:38" x14ac:dyDescent="0.25">
      <c r="A7" s="11" t="s">
        <v>4</v>
      </c>
      <c r="B7" s="5" t="s">
        <v>83</v>
      </c>
      <c r="C7" s="6" t="s">
        <v>197</v>
      </c>
      <c r="D7" s="94">
        <v>19948720</v>
      </c>
      <c r="E7" s="122"/>
      <c r="F7" s="94">
        <v>2424597</v>
      </c>
      <c r="G7" s="94"/>
      <c r="H7" s="94">
        <v>20949085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>
        <v>250190</v>
      </c>
      <c r="U7" s="94"/>
      <c r="V7" s="94"/>
      <c r="W7" s="94"/>
      <c r="X7" s="94"/>
      <c r="Y7" s="94"/>
      <c r="Z7" s="94"/>
      <c r="AA7" s="94"/>
      <c r="AB7" s="94"/>
      <c r="AC7" s="94"/>
      <c r="AD7" s="7">
        <f>D7+F7+H7+J7+L7+N7+P7+R7+T7+V7+X7+Z7+AB7</f>
        <v>43572592</v>
      </c>
      <c r="AE7" s="7">
        <f>E7+G7+I7+K7+M7+O7+Q7+S7+U7+W7+Y7+AA7+AC7</f>
        <v>0</v>
      </c>
      <c r="AF7" s="8"/>
      <c r="AG7" s="8"/>
      <c r="AH7" s="8">
        <f>AD7+AF7</f>
        <v>43572592</v>
      </c>
      <c r="AI7" s="140">
        <f>AE7+AG7</f>
        <v>0</v>
      </c>
      <c r="AJ7" s="8"/>
      <c r="AK7" s="8">
        <v>4836</v>
      </c>
      <c r="AL7" s="25"/>
    </row>
    <row r="8" spans="1:38" x14ac:dyDescent="0.25">
      <c r="A8" s="11" t="s">
        <v>19</v>
      </c>
      <c r="B8" s="5" t="s">
        <v>83</v>
      </c>
      <c r="C8" s="6" t="s">
        <v>219</v>
      </c>
      <c r="D8" s="94"/>
      <c r="E8" s="122"/>
      <c r="F8" s="94"/>
      <c r="G8" s="94"/>
      <c r="H8" s="94">
        <v>1515070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7">
        <f t="shared" ref="AD8:AD43" si="0">D8+F8+H8+J8+L8+N8+P8+R8+T8+V8+X8+Z8+AB8</f>
        <v>1515070</v>
      </c>
      <c r="AE8" s="7">
        <f t="shared" ref="AE8:AE42" si="1">E8+G8+I8+K8+M8+O8+Q8+S8+U8+W8+Y8+AA8+AC8</f>
        <v>0</v>
      </c>
      <c r="AF8" s="8"/>
      <c r="AG8" s="8"/>
      <c r="AH8" s="8">
        <f t="shared" ref="AH8:AH42" si="2">AD8+AF8</f>
        <v>1515070</v>
      </c>
      <c r="AI8" s="140">
        <f t="shared" ref="AI8:AI42" si="3">AE8+AG8</f>
        <v>0</v>
      </c>
      <c r="AJ8" s="8"/>
      <c r="AK8" s="8"/>
      <c r="AL8" s="25"/>
    </row>
    <row r="9" spans="1:38" x14ac:dyDescent="0.25">
      <c r="A9" s="11" t="s">
        <v>21</v>
      </c>
      <c r="B9" s="5" t="s">
        <v>83</v>
      </c>
      <c r="C9" s="6" t="s">
        <v>198</v>
      </c>
      <c r="D9" s="95">
        <v>110000</v>
      </c>
      <c r="E9" s="123"/>
      <c r="F9" s="95"/>
      <c r="G9" s="95"/>
      <c r="H9" s="98">
        <v>14444349</v>
      </c>
      <c r="I9" s="98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8"/>
      <c r="Y9" s="98"/>
      <c r="Z9" s="95"/>
      <c r="AA9" s="95"/>
      <c r="AB9" s="95"/>
      <c r="AC9" s="95"/>
      <c r="AD9" s="7">
        <f t="shared" si="0"/>
        <v>14554349</v>
      </c>
      <c r="AE9" s="7">
        <f t="shared" si="1"/>
        <v>0</v>
      </c>
      <c r="AF9" s="8"/>
      <c r="AG9" s="8"/>
      <c r="AH9" s="8">
        <f t="shared" si="2"/>
        <v>14554349</v>
      </c>
      <c r="AI9" s="140">
        <f t="shared" si="3"/>
        <v>0</v>
      </c>
      <c r="AJ9" s="8"/>
      <c r="AK9" s="8"/>
      <c r="AL9" s="25"/>
    </row>
    <row r="10" spans="1:38" x14ac:dyDescent="0.25">
      <c r="A10" s="11" t="s">
        <v>22</v>
      </c>
      <c r="B10" s="5" t="s">
        <v>83</v>
      </c>
      <c r="C10" s="6" t="s">
        <v>229</v>
      </c>
      <c r="D10" s="95"/>
      <c r="E10" s="123"/>
      <c r="F10" s="95"/>
      <c r="G10" s="95"/>
      <c r="H10" s="98"/>
      <c r="I10" s="98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8"/>
      <c r="Y10" s="98"/>
      <c r="Z10" s="95"/>
      <c r="AA10" s="95"/>
      <c r="AB10" s="95"/>
      <c r="AC10" s="95"/>
      <c r="AD10" s="7">
        <f t="shared" si="0"/>
        <v>0</v>
      </c>
      <c r="AE10" s="7">
        <f t="shared" si="1"/>
        <v>0</v>
      </c>
      <c r="AF10" s="8"/>
      <c r="AG10" s="8"/>
      <c r="AH10" s="8">
        <f t="shared" si="2"/>
        <v>0</v>
      </c>
      <c r="AI10" s="140">
        <f t="shared" si="3"/>
        <v>0</v>
      </c>
      <c r="AJ10" s="8"/>
      <c r="AK10" s="8"/>
      <c r="AL10" s="25"/>
    </row>
    <row r="11" spans="1:38" x14ac:dyDescent="0.25">
      <c r="A11" s="11" t="s">
        <v>24</v>
      </c>
      <c r="B11" s="5" t="s">
        <v>83</v>
      </c>
      <c r="C11" s="6" t="s">
        <v>199</v>
      </c>
      <c r="D11" s="95"/>
      <c r="E11" s="123"/>
      <c r="F11" s="95"/>
      <c r="G11" s="95"/>
      <c r="H11" s="98"/>
      <c r="I11" s="98"/>
      <c r="J11" s="95"/>
      <c r="K11" s="95"/>
      <c r="L11" s="95"/>
      <c r="M11" s="95"/>
      <c r="N11" s="95">
        <v>7767900</v>
      </c>
      <c r="O11" s="95"/>
      <c r="P11" s="95"/>
      <c r="Q11" s="95"/>
      <c r="R11" s="95"/>
      <c r="S11" s="95"/>
      <c r="T11" s="95"/>
      <c r="U11" s="95"/>
      <c r="V11" s="95"/>
      <c r="W11" s="95"/>
      <c r="X11" s="98"/>
      <c r="Y11" s="98"/>
      <c r="Z11" s="95"/>
      <c r="AA11" s="95"/>
      <c r="AB11" s="95"/>
      <c r="AC11" s="95"/>
      <c r="AD11" s="7">
        <f t="shared" si="0"/>
        <v>7767900</v>
      </c>
      <c r="AE11" s="7">
        <f t="shared" si="1"/>
        <v>0</v>
      </c>
      <c r="AF11" s="98">
        <f ca="1">'2.melléklet.Önkormányzat.és int'!Y44</f>
        <v>562457489</v>
      </c>
      <c r="AG11" s="8"/>
      <c r="AH11" s="8">
        <f t="shared" ca="1" si="2"/>
        <v>570225389</v>
      </c>
      <c r="AI11" s="140">
        <f t="shared" si="3"/>
        <v>0</v>
      </c>
      <c r="AJ11" s="8"/>
      <c r="AK11" s="8"/>
      <c r="AL11" s="25"/>
    </row>
    <row r="12" spans="1:38" x14ac:dyDescent="0.25">
      <c r="A12" s="11" t="s">
        <v>25</v>
      </c>
      <c r="B12" s="5" t="s">
        <v>84</v>
      </c>
      <c r="C12" s="6" t="s">
        <v>200</v>
      </c>
      <c r="D12" s="95"/>
      <c r="E12" s="123"/>
      <c r="F12" s="95"/>
      <c r="G12" s="95"/>
      <c r="H12" s="98"/>
      <c r="I12" s="98"/>
      <c r="J12" s="95"/>
      <c r="K12" s="95"/>
      <c r="L12" s="95">
        <v>3300000</v>
      </c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8"/>
      <c r="Y12" s="98"/>
      <c r="Z12" s="95"/>
      <c r="AA12" s="95"/>
      <c r="AB12" s="95"/>
      <c r="AC12" s="95"/>
      <c r="AD12" s="7">
        <f t="shared" si="0"/>
        <v>3300000</v>
      </c>
      <c r="AE12" s="7">
        <f t="shared" si="1"/>
        <v>0</v>
      </c>
      <c r="AF12" s="8"/>
      <c r="AG12" s="8"/>
      <c r="AH12" s="8">
        <f t="shared" si="2"/>
        <v>3300000</v>
      </c>
      <c r="AI12" s="140">
        <f t="shared" si="3"/>
        <v>0</v>
      </c>
      <c r="AJ12" s="8"/>
      <c r="AK12" s="8"/>
      <c r="AL12" s="25"/>
    </row>
    <row r="13" spans="1:38" ht="20.25" customHeight="1" x14ac:dyDescent="0.25">
      <c r="A13" s="11" t="s">
        <v>26</v>
      </c>
      <c r="B13" s="5" t="s">
        <v>83</v>
      </c>
      <c r="C13" s="41" t="s">
        <v>201</v>
      </c>
      <c r="D13" s="95"/>
      <c r="E13" s="123"/>
      <c r="F13" s="95"/>
      <c r="G13" s="95"/>
      <c r="H13" s="98"/>
      <c r="I13" s="98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8"/>
      <c r="Y13" s="98"/>
      <c r="Z13" s="95"/>
      <c r="AA13" s="95"/>
      <c r="AB13" s="95"/>
      <c r="AC13" s="95"/>
      <c r="AD13" s="7">
        <f t="shared" si="0"/>
        <v>0</v>
      </c>
      <c r="AE13" s="7">
        <f t="shared" si="1"/>
        <v>0</v>
      </c>
      <c r="AF13" s="8"/>
      <c r="AG13" s="8"/>
      <c r="AH13" s="8">
        <f t="shared" si="2"/>
        <v>0</v>
      </c>
      <c r="AI13" s="140">
        <f t="shared" si="3"/>
        <v>0</v>
      </c>
      <c r="AJ13" s="8"/>
      <c r="AK13" s="8"/>
      <c r="AL13" s="25"/>
    </row>
    <row r="14" spans="1:38" x14ac:dyDescent="0.25">
      <c r="A14" s="11" t="s">
        <v>29</v>
      </c>
      <c r="B14" s="5" t="s">
        <v>83</v>
      </c>
      <c r="C14" s="6" t="s">
        <v>202</v>
      </c>
      <c r="D14" s="95">
        <v>86315000</v>
      </c>
      <c r="E14" s="123"/>
      <c r="F14" s="95">
        <v>5610475</v>
      </c>
      <c r="G14" s="95"/>
      <c r="H14" s="98">
        <v>5183608</v>
      </c>
      <c r="I14" s="98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8"/>
      <c r="Y14" s="98"/>
      <c r="Z14" s="95"/>
      <c r="AA14" s="95"/>
      <c r="AB14" s="95"/>
      <c r="AC14" s="95"/>
      <c r="AD14" s="7">
        <f t="shared" si="0"/>
        <v>97109083</v>
      </c>
      <c r="AE14" s="7">
        <f t="shared" si="1"/>
        <v>0</v>
      </c>
      <c r="AF14" s="8"/>
      <c r="AG14" s="8"/>
      <c r="AH14" s="8">
        <f t="shared" si="2"/>
        <v>97109083</v>
      </c>
      <c r="AI14" s="140">
        <f t="shared" si="3"/>
        <v>0</v>
      </c>
      <c r="AJ14" s="8"/>
      <c r="AK14" s="8"/>
      <c r="AL14" s="25"/>
    </row>
    <row r="15" spans="1:38" x14ac:dyDescent="0.25">
      <c r="A15" s="11" t="s">
        <v>34</v>
      </c>
      <c r="B15" s="5" t="s">
        <v>84</v>
      </c>
      <c r="C15" s="6" t="s">
        <v>220</v>
      </c>
      <c r="D15" s="95"/>
      <c r="E15" s="123"/>
      <c r="F15" s="95"/>
      <c r="G15" s="95"/>
      <c r="H15" s="98">
        <v>11451120</v>
      </c>
      <c r="I15" s="98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8"/>
      <c r="Y15" s="98"/>
      <c r="Z15" s="95"/>
      <c r="AA15" s="95"/>
      <c r="AB15" s="95"/>
      <c r="AC15" s="95"/>
      <c r="AD15" s="7">
        <f t="shared" si="0"/>
        <v>11451120</v>
      </c>
      <c r="AE15" s="7">
        <f t="shared" si="1"/>
        <v>0</v>
      </c>
      <c r="AF15" s="8"/>
      <c r="AG15" s="8"/>
      <c r="AH15" s="8">
        <f t="shared" si="2"/>
        <v>11451120</v>
      </c>
      <c r="AI15" s="140">
        <f t="shared" si="3"/>
        <v>0</v>
      </c>
      <c r="AJ15" s="8"/>
      <c r="AK15" s="8"/>
      <c r="AL15" s="25"/>
    </row>
    <row r="16" spans="1:38" x14ac:dyDescent="0.25">
      <c r="A16" s="11" t="s">
        <v>62</v>
      </c>
      <c r="B16" s="5" t="s">
        <v>83</v>
      </c>
      <c r="C16" s="6" t="s">
        <v>249</v>
      </c>
      <c r="D16" s="95">
        <v>800000</v>
      </c>
      <c r="E16" s="123"/>
      <c r="F16" s="95">
        <v>104000</v>
      </c>
      <c r="G16" s="95"/>
      <c r="H16" s="98">
        <f>4443672+31343360</f>
        <v>35787032</v>
      </c>
      <c r="I16" s="98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>
        <v>116086518</v>
      </c>
      <c r="U16" s="95"/>
      <c r="V16" s="95"/>
      <c r="W16" s="95"/>
      <c r="X16" s="98"/>
      <c r="Y16" s="98"/>
      <c r="Z16" s="95"/>
      <c r="AA16" s="95"/>
      <c r="AB16" s="95"/>
      <c r="AC16" s="95"/>
      <c r="AD16" s="7">
        <f t="shared" si="0"/>
        <v>152777550</v>
      </c>
      <c r="AE16" s="7">
        <f t="shared" si="1"/>
        <v>0</v>
      </c>
      <c r="AF16" s="8"/>
      <c r="AG16" s="8"/>
      <c r="AH16" s="8">
        <f t="shared" si="2"/>
        <v>152777550</v>
      </c>
      <c r="AI16" s="140">
        <f t="shared" si="3"/>
        <v>0</v>
      </c>
      <c r="AJ16" s="8"/>
      <c r="AK16" s="8"/>
      <c r="AL16" s="25"/>
    </row>
    <row r="17" spans="1:38" x14ac:dyDescent="0.25">
      <c r="A17" s="11" t="s">
        <v>38</v>
      </c>
      <c r="B17" s="5" t="s">
        <v>84</v>
      </c>
      <c r="C17" s="41" t="s">
        <v>485</v>
      </c>
      <c r="D17" s="95"/>
      <c r="E17" s="123"/>
      <c r="F17" s="95"/>
      <c r="G17" s="95"/>
      <c r="H17" s="98">
        <v>1815992</v>
      </c>
      <c r="I17" s="98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8"/>
      <c r="Y17" s="98"/>
      <c r="Z17" s="95"/>
      <c r="AA17" s="95"/>
      <c r="AB17" s="95"/>
      <c r="AC17" s="95"/>
      <c r="AD17" s="7">
        <f t="shared" si="0"/>
        <v>1815992</v>
      </c>
      <c r="AE17" s="7">
        <f t="shared" si="1"/>
        <v>0</v>
      </c>
      <c r="AF17" s="8"/>
      <c r="AG17" s="8"/>
      <c r="AH17" s="8">
        <f t="shared" si="2"/>
        <v>1815992</v>
      </c>
      <c r="AI17" s="140">
        <f t="shared" si="3"/>
        <v>0</v>
      </c>
      <c r="AJ17" s="8"/>
      <c r="AK17" s="8"/>
      <c r="AL17" s="25"/>
    </row>
    <row r="18" spans="1:38" x14ac:dyDescent="0.25">
      <c r="A18" s="11" t="s">
        <v>139</v>
      </c>
      <c r="B18" s="5" t="s">
        <v>83</v>
      </c>
      <c r="C18" s="41" t="s">
        <v>565</v>
      </c>
      <c r="D18" s="95"/>
      <c r="E18" s="123"/>
      <c r="F18" s="95"/>
      <c r="G18" s="95"/>
      <c r="H18" s="98">
        <v>30000</v>
      </c>
      <c r="I18" s="98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8"/>
      <c r="Y18" s="98"/>
      <c r="Z18" s="95"/>
      <c r="AA18" s="95"/>
      <c r="AB18" s="95"/>
      <c r="AC18" s="95"/>
      <c r="AD18" s="7">
        <f t="shared" si="0"/>
        <v>30000</v>
      </c>
      <c r="AE18" s="7">
        <f t="shared" si="1"/>
        <v>0</v>
      </c>
      <c r="AF18" s="8"/>
      <c r="AG18" s="8"/>
      <c r="AH18" s="8">
        <f t="shared" si="2"/>
        <v>30000</v>
      </c>
      <c r="AI18" s="140">
        <f t="shared" si="3"/>
        <v>0</v>
      </c>
      <c r="AJ18" s="8"/>
      <c r="AK18" s="8"/>
      <c r="AL18" s="25"/>
    </row>
    <row r="19" spans="1:38" ht="25.5" x14ac:dyDescent="0.25">
      <c r="A19" s="11" t="s">
        <v>140</v>
      </c>
      <c r="B19" s="5" t="s">
        <v>83</v>
      </c>
      <c r="C19" s="41" t="s">
        <v>203</v>
      </c>
      <c r="D19" s="95"/>
      <c r="E19" s="123"/>
      <c r="F19" s="95"/>
      <c r="G19" s="95"/>
      <c r="H19" s="98"/>
      <c r="I19" s="98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>
        <v>1935000000</v>
      </c>
      <c r="W19" s="95"/>
      <c r="X19" s="98"/>
      <c r="Y19" s="98"/>
      <c r="Z19" s="95"/>
      <c r="AA19" s="95"/>
      <c r="AB19" s="95"/>
      <c r="AC19" s="95"/>
      <c r="AD19" s="7">
        <f t="shared" si="0"/>
        <v>1935000000</v>
      </c>
      <c r="AE19" s="7">
        <f t="shared" si="1"/>
        <v>0</v>
      </c>
      <c r="AF19" s="8"/>
      <c r="AG19" s="8"/>
      <c r="AH19" s="8">
        <f t="shared" si="2"/>
        <v>1935000000</v>
      </c>
      <c r="AI19" s="140">
        <f t="shared" si="3"/>
        <v>0</v>
      </c>
      <c r="AJ19" s="8"/>
      <c r="AK19" s="8"/>
      <c r="AL19" s="25"/>
    </row>
    <row r="20" spans="1:38" x14ac:dyDescent="0.25">
      <c r="A20" s="11" t="s">
        <v>142</v>
      </c>
      <c r="B20" s="5" t="s">
        <v>84</v>
      </c>
      <c r="C20" s="41" t="s">
        <v>486</v>
      </c>
      <c r="D20" s="95"/>
      <c r="E20" s="123"/>
      <c r="F20" s="95"/>
      <c r="G20" s="95"/>
      <c r="H20" s="98"/>
      <c r="I20" s="98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>
        <v>20653836</v>
      </c>
      <c r="W20" s="95"/>
      <c r="X20" s="98"/>
      <c r="Y20" s="98"/>
      <c r="Z20" s="95"/>
      <c r="AA20" s="95"/>
      <c r="AB20" s="95"/>
      <c r="AC20" s="95"/>
      <c r="AD20" s="7">
        <f t="shared" si="0"/>
        <v>20653836</v>
      </c>
      <c r="AE20" s="7">
        <f t="shared" si="1"/>
        <v>0</v>
      </c>
      <c r="AF20" s="8"/>
      <c r="AG20" s="8"/>
      <c r="AH20" s="8">
        <f t="shared" si="2"/>
        <v>20653836</v>
      </c>
      <c r="AI20" s="140">
        <f t="shared" si="3"/>
        <v>0</v>
      </c>
      <c r="AJ20" s="8"/>
      <c r="AK20" s="8"/>
      <c r="AL20" s="25"/>
    </row>
    <row r="21" spans="1:38" x14ac:dyDescent="0.25">
      <c r="A21" s="11"/>
      <c r="B21" s="5" t="s">
        <v>83</v>
      </c>
      <c r="C21" s="41" t="s">
        <v>250</v>
      </c>
      <c r="D21" s="95"/>
      <c r="E21" s="123"/>
      <c r="F21" s="95"/>
      <c r="G21" s="95"/>
      <c r="H21" s="98">
        <v>932005</v>
      </c>
      <c r="I21" s="98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8"/>
      <c r="Y21" s="98"/>
      <c r="Z21" s="95"/>
      <c r="AA21" s="95"/>
      <c r="AB21" s="95"/>
      <c r="AC21" s="95"/>
      <c r="AD21" s="7">
        <f t="shared" si="0"/>
        <v>932005</v>
      </c>
      <c r="AE21" s="7">
        <f t="shared" si="1"/>
        <v>0</v>
      </c>
      <c r="AF21" s="8"/>
      <c r="AG21" s="8"/>
      <c r="AH21" s="8">
        <f t="shared" si="2"/>
        <v>932005</v>
      </c>
      <c r="AI21" s="140">
        <f t="shared" si="3"/>
        <v>0</v>
      </c>
      <c r="AJ21" s="8"/>
      <c r="AK21" s="8"/>
      <c r="AL21" s="25"/>
    </row>
    <row r="22" spans="1:38" x14ac:dyDescent="0.25">
      <c r="A22" s="11" t="s">
        <v>149</v>
      </c>
      <c r="B22" s="5" t="s">
        <v>83</v>
      </c>
      <c r="C22" s="41" t="s">
        <v>204</v>
      </c>
      <c r="D22" s="95"/>
      <c r="E22" s="123"/>
      <c r="F22" s="95"/>
      <c r="G22" s="95"/>
      <c r="H22" s="98">
        <v>30933902</v>
      </c>
      <c r="I22" s="98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8"/>
      <c r="Y22" s="98"/>
      <c r="Z22" s="95"/>
      <c r="AA22" s="95"/>
      <c r="AB22" s="95"/>
      <c r="AC22" s="95"/>
      <c r="AD22" s="7">
        <f t="shared" si="0"/>
        <v>30933902</v>
      </c>
      <c r="AE22" s="7">
        <f t="shared" si="1"/>
        <v>0</v>
      </c>
      <c r="AF22" s="8"/>
      <c r="AG22" s="8"/>
      <c r="AH22" s="8">
        <f t="shared" si="2"/>
        <v>30933902</v>
      </c>
      <c r="AI22" s="140">
        <f t="shared" si="3"/>
        <v>0</v>
      </c>
      <c r="AJ22" s="8"/>
      <c r="AK22" s="8"/>
      <c r="AL22" s="25"/>
    </row>
    <row r="23" spans="1:38" x14ac:dyDescent="0.25">
      <c r="A23" s="11" t="s">
        <v>150</v>
      </c>
      <c r="B23" s="5" t="s">
        <v>84</v>
      </c>
      <c r="C23" s="41" t="s">
        <v>221</v>
      </c>
      <c r="D23" s="95"/>
      <c r="E23" s="123"/>
      <c r="F23" s="95"/>
      <c r="G23" s="95"/>
      <c r="H23" s="98">
        <v>2718143</v>
      </c>
      <c r="I23" s="98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8"/>
      <c r="Y23" s="98"/>
      <c r="Z23" s="95"/>
      <c r="AA23" s="95"/>
      <c r="AB23" s="95"/>
      <c r="AC23" s="95"/>
      <c r="AD23" s="7">
        <f t="shared" si="0"/>
        <v>2718143</v>
      </c>
      <c r="AE23" s="7">
        <f t="shared" si="1"/>
        <v>0</v>
      </c>
      <c r="AF23" s="8"/>
      <c r="AG23" s="8"/>
      <c r="AH23" s="8">
        <f t="shared" si="2"/>
        <v>2718143</v>
      </c>
      <c r="AI23" s="140">
        <f t="shared" si="3"/>
        <v>0</v>
      </c>
      <c r="AJ23" s="8"/>
      <c r="AK23" s="8"/>
      <c r="AL23" s="25"/>
    </row>
    <row r="24" spans="1:38" ht="21.75" customHeight="1" x14ac:dyDescent="0.25">
      <c r="A24" s="11" t="s">
        <v>151</v>
      </c>
      <c r="B24" s="5" t="s">
        <v>83</v>
      </c>
      <c r="C24" s="41" t="s">
        <v>205</v>
      </c>
      <c r="D24" s="95">
        <v>9250000</v>
      </c>
      <c r="E24" s="123"/>
      <c r="F24" s="95">
        <v>1202500</v>
      </c>
      <c r="G24" s="95"/>
      <c r="H24" s="98">
        <v>47108682</v>
      </c>
      <c r="I24" s="55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>
        <v>11773671</v>
      </c>
      <c r="W24" s="95"/>
      <c r="X24" s="98">
        <v>164068212</v>
      </c>
      <c r="Y24" s="98"/>
      <c r="Z24" s="95"/>
      <c r="AA24" s="95"/>
      <c r="AB24" s="95">
        <v>2400000</v>
      </c>
      <c r="AC24" s="95"/>
      <c r="AD24" s="7">
        <f>D24+F24+H24+J24+L24+N24+P24+R24+T24+V24+X24+Z24+AB24</f>
        <v>235803065</v>
      </c>
      <c r="AE24" s="7">
        <f t="shared" si="1"/>
        <v>0</v>
      </c>
      <c r="AF24" s="8"/>
      <c r="AG24" s="8"/>
      <c r="AH24" s="8">
        <f t="shared" si="2"/>
        <v>235803065</v>
      </c>
      <c r="AI24" s="140">
        <f t="shared" si="3"/>
        <v>0</v>
      </c>
      <c r="AJ24" s="8"/>
      <c r="AK24" s="8"/>
      <c r="AL24" s="25"/>
    </row>
    <row r="25" spans="1:38" x14ac:dyDescent="0.25">
      <c r="A25" s="11" t="s">
        <v>153</v>
      </c>
      <c r="B25" s="5" t="s">
        <v>83</v>
      </c>
      <c r="C25" s="6" t="s">
        <v>206</v>
      </c>
      <c r="D25" s="95"/>
      <c r="E25" s="123"/>
      <c r="F25" s="95"/>
      <c r="G25" s="95"/>
      <c r="H25" s="98">
        <v>4782209</v>
      </c>
      <c r="I25" s="98"/>
      <c r="J25" s="98"/>
      <c r="K25" s="98"/>
      <c r="L25" s="98"/>
      <c r="M25" s="98"/>
      <c r="N25" s="98"/>
      <c r="O25" s="98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7">
        <f t="shared" si="0"/>
        <v>4782209</v>
      </c>
      <c r="AE25" s="7">
        <f t="shared" si="1"/>
        <v>0</v>
      </c>
      <c r="AF25" s="8"/>
      <c r="AG25" s="8"/>
      <c r="AH25" s="8">
        <f t="shared" si="2"/>
        <v>4782209</v>
      </c>
      <c r="AI25" s="140">
        <f t="shared" si="3"/>
        <v>0</v>
      </c>
      <c r="AJ25" s="8"/>
      <c r="AK25" s="8">
        <v>1425</v>
      </c>
      <c r="AL25" s="25"/>
    </row>
    <row r="26" spans="1:38" x14ac:dyDescent="0.25">
      <c r="A26" s="11" t="s">
        <v>154</v>
      </c>
      <c r="B26" s="5" t="s">
        <v>83</v>
      </c>
      <c r="C26" s="6" t="s">
        <v>222</v>
      </c>
      <c r="D26" s="95">
        <v>1908400</v>
      </c>
      <c r="E26" s="123"/>
      <c r="F26" s="95">
        <v>248092</v>
      </c>
      <c r="G26" s="95"/>
      <c r="H26" s="98"/>
      <c r="I26" s="98"/>
      <c r="J26" s="98"/>
      <c r="K26" s="98"/>
      <c r="L26" s="98"/>
      <c r="M26" s="98"/>
      <c r="N26" s="98"/>
      <c r="O26" s="98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7">
        <f t="shared" si="0"/>
        <v>2156492</v>
      </c>
      <c r="AE26" s="7">
        <f t="shared" si="1"/>
        <v>0</v>
      </c>
      <c r="AF26" s="8"/>
      <c r="AG26" s="8"/>
      <c r="AH26" s="8">
        <f t="shared" si="2"/>
        <v>2156492</v>
      </c>
      <c r="AI26" s="140">
        <f t="shared" si="3"/>
        <v>0</v>
      </c>
      <c r="AJ26" s="8"/>
      <c r="AK26" s="8"/>
      <c r="AL26" s="25"/>
    </row>
    <row r="27" spans="1:38" x14ac:dyDescent="0.25">
      <c r="A27" s="11" t="s">
        <v>155</v>
      </c>
      <c r="B27" s="5" t="s">
        <v>83</v>
      </c>
      <c r="C27" s="6" t="s">
        <v>223</v>
      </c>
      <c r="D27" s="95">
        <v>8039192</v>
      </c>
      <c r="E27" s="123"/>
      <c r="F27" s="95">
        <v>1036432</v>
      </c>
      <c r="G27" s="95"/>
      <c r="H27" s="98">
        <v>2164837</v>
      </c>
      <c r="I27" s="98"/>
      <c r="J27" s="98"/>
      <c r="K27" s="98"/>
      <c r="L27" s="98"/>
      <c r="M27" s="98"/>
      <c r="N27" s="98"/>
      <c r="O27" s="98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7">
        <f t="shared" si="0"/>
        <v>11240461</v>
      </c>
      <c r="AE27" s="7">
        <f t="shared" si="1"/>
        <v>0</v>
      </c>
      <c r="AF27" s="8"/>
      <c r="AG27" s="8"/>
      <c r="AH27" s="8">
        <f t="shared" si="2"/>
        <v>11240461</v>
      </c>
      <c r="AI27" s="140">
        <f t="shared" si="3"/>
        <v>0</v>
      </c>
      <c r="AJ27" s="8"/>
      <c r="AK27" s="8"/>
      <c r="AL27" s="25"/>
    </row>
    <row r="28" spans="1:38" x14ac:dyDescent="0.25">
      <c r="A28" s="11" t="s">
        <v>156</v>
      </c>
      <c r="B28" s="5" t="s">
        <v>83</v>
      </c>
      <c r="C28" s="6" t="s">
        <v>224</v>
      </c>
      <c r="D28" s="95"/>
      <c r="E28" s="123"/>
      <c r="F28" s="95"/>
      <c r="G28" s="95"/>
      <c r="H28" s="98"/>
      <c r="I28" s="98"/>
      <c r="J28" s="98"/>
      <c r="K28" s="98"/>
      <c r="L28" s="98">
        <v>220800</v>
      </c>
      <c r="M28" s="98"/>
      <c r="N28" s="98"/>
      <c r="O28" s="98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7">
        <f t="shared" si="0"/>
        <v>220800</v>
      </c>
      <c r="AE28" s="7">
        <f t="shared" si="1"/>
        <v>0</v>
      </c>
      <c r="AF28" s="8"/>
      <c r="AG28" s="8"/>
      <c r="AH28" s="8">
        <f t="shared" si="2"/>
        <v>220800</v>
      </c>
      <c r="AI28" s="140">
        <f t="shared" si="3"/>
        <v>0</v>
      </c>
      <c r="AJ28" s="8"/>
      <c r="AK28" s="8"/>
      <c r="AL28" s="25"/>
    </row>
    <row r="29" spans="1:38" x14ac:dyDescent="0.25">
      <c r="A29" s="11" t="s">
        <v>157</v>
      </c>
      <c r="B29" s="5" t="s">
        <v>84</v>
      </c>
      <c r="C29" s="6" t="s">
        <v>225</v>
      </c>
      <c r="D29" s="95">
        <f>180000+240000</f>
        <v>420000</v>
      </c>
      <c r="E29" s="123"/>
      <c r="F29" s="95"/>
      <c r="G29" s="95"/>
      <c r="H29" s="98">
        <v>382562</v>
      </c>
      <c r="I29" s="98"/>
      <c r="J29" s="98"/>
      <c r="K29" s="98"/>
      <c r="L29" s="98"/>
      <c r="M29" s="98"/>
      <c r="N29" s="98"/>
      <c r="O29" s="98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7">
        <f t="shared" si="0"/>
        <v>802562</v>
      </c>
      <c r="AE29" s="7">
        <f t="shared" si="1"/>
        <v>0</v>
      </c>
      <c r="AF29" s="8"/>
      <c r="AG29" s="8"/>
      <c r="AH29" s="8">
        <f t="shared" si="2"/>
        <v>802562</v>
      </c>
      <c r="AI29" s="140">
        <f t="shared" si="3"/>
        <v>0</v>
      </c>
      <c r="AJ29" s="8"/>
      <c r="AK29" s="8"/>
      <c r="AL29" s="25"/>
    </row>
    <row r="30" spans="1:38" x14ac:dyDescent="0.25">
      <c r="A30" s="11"/>
      <c r="B30" s="5" t="s">
        <v>83</v>
      </c>
      <c r="C30" s="6" t="s">
        <v>566</v>
      </c>
      <c r="D30" s="95"/>
      <c r="E30" s="123"/>
      <c r="F30" s="95"/>
      <c r="G30" s="95"/>
      <c r="H30" s="98"/>
      <c r="I30" s="98"/>
      <c r="J30" s="98"/>
      <c r="K30" s="98"/>
      <c r="L30" s="98">
        <v>2099252</v>
      </c>
      <c r="M30" s="98"/>
      <c r="N30" s="98"/>
      <c r="O30" s="98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7">
        <f t="shared" si="0"/>
        <v>2099252</v>
      </c>
      <c r="AE30" s="7"/>
      <c r="AF30" s="8"/>
      <c r="AG30" s="8"/>
      <c r="AH30" s="8">
        <f>AD30+AF30</f>
        <v>2099252</v>
      </c>
      <c r="AI30" s="140"/>
      <c r="AJ30" s="8"/>
      <c r="AK30" s="8"/>
      <c r="AL30" s="25"/>
    </row>
    <row r="31" spans="1:38" x14ac:dyDescent="0.25">
      <c r="A31" s="11" t="s">
        <v>158</v>
      </c>
      <c r="B31" s="5" t="s">
        <v>83</v>
      </c>
      <c r="C31" s="6" t="s">
        <v>227</v>
      </c>
      <c r="D31" s="95"/>
      <c r="E31" s="123"/>
      <c r="F31" s="95"/>
      <c r="G31" s="95"/>
      <c r="H31" s="98"/>
      <c r="I31" s="98"/>
      <c r="J31" s="98"/>
      <c r="K31" s="98"/>
      <c r="L31" s="98">
        <v>22907369</v>
      </c>
      <c r="M31" s="98"/>
      <c r="N31" s="98"/>
      <c r="O31" s="98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7">
        <f t="shared" si="0"/>
        <v>22907369</v>
      </c>
      <c r="AE31" s="7">
        <f t="shared" si="1"/>
        <v>0</v>
      </c>
      <c r="AF31" s="8"/>
      <c r="AG31" s="8"/>
      <c r="AH31" s="8">
        <f t="shared" si="2"/>
        <v>22907369</v>
      </c>
      <c r="AI31" s="140">
        <f t="shared" si="3"/>
        <v>0</v>
      </c>
      <c r="AJ31" s="8"/>
      <c r="AK31" s="8"/>
      <c r="AL31" s="25"/>
    </row>
    <row r="32" spans="1:38" x14ac:dyDescent="0.25">
      <c r="A32" s="11" t="s">
        <v>159</v>
      </c>
      <c r="B32" s="5" t="s">
        <v>84</v>
      </c>
      <c r="C32" s="6" t="s">
        <v>226</v>
      </c>
      <c r="D32" s="95"/>
      <c r="E32" s="123"/>
      <c r="F32" s="95"/>
      <c r="G32" s="95"/>
      <c r="H32" s="98"/>
      <c r="I32" s="98"/>
      <c r="J32" s="98"/>
      <c r="K32" s="98"/>
      <c r="L32" s="98"/>
      <c r="M32" s="98"/>
      <c r="N32" s="98"/>
      <c r="O32" s="98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40">
        <f t="shared" si="3"/>
        <v>0</v>
      </c>
      <c r="AJ32" s="8"/>
      <c r="AK32" s="8"/>
      <c r="AL32" s="25"/>
    </row>
    <row r="33" spans="1:38" x14ac:dyDescent="0.25">
      <c r="A33" s="11" t="s">
        <v>160</v>
      </c>
      <c r="B33" s="5" t="s">
        <v>83</v>
      </c>
      <c r="C33" s="6" t="s">
        <v>207</v>
      </c>
      <c r="D33" s="95"/>
      <c r="E33" s="123"/>
      <c r="F33" s="95"/>
      <c r="G33" s="95"/>
      <c r="H33" s="98"/>
      <c r="I33" s="98"/>
      <c r="J33" s="98"/>
      <c r="K33" s="98"/>
      <c r="L33" s="98"/>
      <c r="M33" s="98"/>
      <c r="N33" s="98"/>
      <c r="O33" s="98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7">
        <f t="shared" si="0"/>
        <v>0</v>
      </c>
      <c r="AE33" s="7">
        <f t="shared" si="1"/>
        <v>0</v>
      </c>
      <c r="AF33" s="8"/>
      <c r="AG33" s="8"/>
      <c r="AH33" s="8">
        <f t="shared" si="2"/>
        <v>0</v>
      </c>
      <c r="AI33" s="140">
        <f t="shared" si="3"/>
        <v>0</v>
      </c>
      <c r="AJ33" s="8"/>
      <c r="AK33" s="8"/>
      <c r="AL33" s="25"/>
    </row>
    <row r="34" spans="1:38" x14ac:dyDescent="0.25">
      <c r="A34" s="11" t="s">
        <v>161</v>
      </c>
      <c r="B34" s="5" t="s">
        <v>83</v>
      </c>
      <c r="C34" s="6" t="s">
        <v>208</v>
      </c>
      <c r="D34" s="95"/>
      <c r="E34" s="123"/>
      <c r="F34" s="95"/>
      <c r="G34" s="95"/>
      <c r="H34" s="98">
        <v>43782791</v>
      </c>
      <c r="I34" s="98"/>
      <c r="J34" s="98"/>
      <c r="K34" s="98"/>
      <c r="L34" s="98"/>
      <c r="M34" s="98"/>
      <c r="N34" s="98"/>
      <c r="O34" s="98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7">
        <f t="shared" si="0"/>
        <v>43782791</v>
      </c>
      <c r="AE34" s="7">
        <f t="shared" si="1"/>
        <v>0</v>
      </c>
      <c r="AF34" s="8"/>
      <c r="AG34" s="8"/>
      <c r="AH34" s="8">
        <f t="shared" si="2"/>
        <v>43782791</v>
      </c>
      <c r="AI34" s="140">
        <f t="shared" si="3"/>
        <v>0</v>
      </c>
      <c r="AJ34" s="8"/>
      <c r="AK34" s="8"/>
      <c r="AL34" s="25"/>
    </row>
    <row r="35" spans="1:38" x14ac:dyDescent="0.25">
      <c r="A35" s="11" t="s">
        <v>162</v>
      </c>
      <c r="B35" s="5" t="s">
        <v>83</v>
      </c>
      <c r="C35" s="6" t="s">
        <v>230</v>
      </c>
      <c r="D35" s="95"/>
      <c r="E35" s="123"/>
      <c r="F35" s="95"/>
      <c r="G35" s="95"/>
      <c r="H35" s="98">
        <v>527000</v>
      </c>
      <c r="I35" s="98"/>
      <c r="J35" s="98"/>
      <c r="K35" s="98"/>
      <c r="L35" s="98"/>
      <c r="M35" s="98"/>
      <c r="N35" s="98"/>
      <c r="O35" s="98"/>
      <c r="P35" s="95"/>
      <c r="Q35" s="95"/>
      <c r="R35" s="95"/>
      <c r="S35" s="95"/>
      <c r="T35" s="95">
        <v>11858730</v>
      </c>
      <c r="U35" s="95"/>
      <c r="V35" s="95"/>
      <c r="W35" s="95"/>
      <c r="X35" s="95"/>
      <c r="Y35" s="95"/>
      <c r="Z35" s="95"/>
      <c r="AA35" s="95"/>
      <c r="AB35" s="95"/>
      <c r="AC35" s="95"/>
      <c r="AD35" s="7">
        <f t="shared" si="0"/>
        <v>12385730</v>
      </c>
      <c r="AE35" s="7">
        <f t="shared" si="1"/>
        <v>0</v>
      </c>
      <c r="AF35" s="8"/>
      <c r="AG35" s="8"/>
      <c r="AH35" s="8">
        <f t="shared" si="2"/>
        <v>12385730</v>
      </c>
      <c r="AI35" s="140">
        <f t="shared" si="3"/>
        <v>0</v>
      </c>
      <c r="AJ35" s="8"/>
      <c r="AK35" s="8"/>
      <c r="AL35" s="25"/>
    </row>
    <row r="36" spans="1:38" x14ac:dyDescent="0.25">
      <c r="A36" s="11" t="s">
        <v>163</v>
      </c>
      <c r="B36" s="5" t="s">
        <v>83</v>
      </c>
      <c r="C36" s="6" t="s">
        <v>209</v>
      </c>
      <c r="D36" s="95"/>
      <c r="E36" s="123"/>
      <c r="F36" s="95"/>
      <c r="G36" s="95"/>
      <c r="H36" s="98"/>
      <c r="I36" s="98"/>
      <c r="J36" s="98"/>
      <c r="K36" s="98"/>
      <c r="L36" s="98"/>
      <c r="M36" s="98"/>
      <c r="N36" s="98"/>
      <c r="O36" s="98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7">
        <f t="shared" si="0"/>
        <v>0</v>
      </c>
      <c r="AE36" s="7">
        <f t="shared" si="1"/>
        <v>0</v>
      </c>
      <c r="AF36" s="8"/>
      <c r="AG36" s="8"/>
      <c r="AH36" s="8">
        <f t="shared" si="2"/>
        <v>0</v>
      </c>
      <c r="AI36" s="140">
        <f t="shared" si="3"/>
        <v>0</v>
      </c>
      <c r="AJ36" s="8"/>
      <c r="AK36" s="8"/>
      <c r="AL36" s="25"/>
    </row>
    <row r="37" spans="1:38" x14ac:dyDescent="0.25">
      <c r="A37" s="11" t="s">
        <v>164</v>
      </c>
      <c r="B37" s="5" t="s">
        <v>83</v>
      </c>
      <c r="C37" s="6" t="s">
        <v>210</v>
      </c>
      <c r="D37" s="95"/>
      <c r="E37" s="123"/>
      <c r="F37" s="95"/>
      <c r="G37" s="95"/>
      <c r="H37" s="98">
        <v>454860</v>
      </c>
      <c r="I37" s="98"/>
      <c r="J37" s="98"/>
      <c r="K37" s="98"/>
      <c r="L37" s="98"/>
      <c r="M37" s="98"/>
      <c r="N37" s="98"/>
      <c r="O37" s="98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7">
        <f t="shared" si="0"/>
        <v>454860</v>
      </c>
      <c r="AE37" s="7">
        <f t="shared" si="1"/>
        <v>0</v>
      </c>
      <c r="AF37" s="8"/>
      <c r="AG37" s="8"/>
      <c r="AH37" s="8">
        <f t="shared" si="2"/>
        <v>454860</v>
      </c>
      <c r="AI37" s="140">
        <f t="shared" si="3"/>
        <v>0</v>
      </c>
      <c r="AJ37" s="8"/>
      <c r="AK37" s="8"/>
      <c r="AL37" s="25"/>
    </row>
    <row r="38" spans="1:38" x14ac:dyDescent="0.25">
      <c r="A38" s="11" t="s">
        <v>165</v>
      </c>
      <c r="B38" s="5" t="s">
        <v>83</v>
      </c>
      <c r="C38" s="6" t="s">
        <v>211</v>
      </c>
      <c r="D38" s="95"/>
      <c r="E38" s="123"/>
      <c r="F38" s="95"/>
      <c r="G38" s="95"/>
      <c r="H38" s="98">
        <v>206047</v>
      </c>
      <c r="I38" s="98"/>
      <c r="J38" s="98">
        <v>23567530</v>
      </c>
      <c r="K38" s="98"/>
      <c r="L38" s="98"/>
      <c r="M38" s="98"/>
      <c r="N38" s="98"/>
      <c r="O38" s="98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7">
        <f t="shared" si="0"/>
        <v>23773577</v>
      </c>
      <c r="AE38" s="7">
        <f t="shared" si="1"/>
        <v>0</v>
      </c>
      <c r="AF38" s="8"/>
      <c r="AG38" s="8"/>
      <c r="AH38" s="8">
        <f t="shared" si="2"/>
        <v>23773577</v>
      </c>
      <c r="AI38" s="140">
        <f t="shared" si="3"/>
        <v>0</v>
      </c>
      <c r="AJ38" s="8"/>
      <c r="AK38" s="8">
        <v>132</v>
      </c>
      <c r="AL38" s="25"/>
    </row>
    <row r="39" spans="1:38" x14ac:dyDescent="0.25">
      <c r="A39" s="11" t="s">
        <v>166</v>
      </c>
      <c r="B39" s="5" t="s">
        <v>83</v>
      </c>
      <c r="C39" s="6" t="s">
        <v>212</v>
      </c>
      <c r="D39" s="95"/>
      <c r="E39" s="123"/>
      <c r="F39" s="95"/>
      <c r="G39" s="95"/>
      <c r="H39" s="98"/>
      <c r="I39" s="98"/>
      <c r="J39" s="98"/>
      <c r="K39" s="98"/>
      <c r="L39" s="95"/>
      <c r="M39" s="95"/>
      <c r="N39" s="95"/>
      <c r="O39" s="95"/>
      <c r="P39" s="98"/>
      <c r="Q39" s="98"/>
      <c r="R39" s="98"/>
      <c r="S39" s="98"/>
      <c r="T39" s="95"/>
      <c r="U39" s="95"/>
      <c r="V39" s="100"/>
      <c r="W39" s="95"/>
      <c r="X39" s="7"/>
      <c r="Y39" s="95"/>
      <c r="Z39" s="70"/>
      <c r="AA39" s="95"/>
      <c r="AB39" s="95"/>
      <c r="AC39" s="95"/>
      <c r="AD39" s="7">
        <f t="shared" si="0"/>
        <v>0</v>
      </c>
      <c r="AE39" s="7">
        <f t="shared" si="1"/>
        <v>0</v>
      </c>
      <c r="AF39" s="8"/>
      <c r="AG39" s="8"/>
      <c r="AH39" s="8">
        <f t="shared" si="2"/>
        <v>0</v>
      </c>
      <c r="AI39" s="140">
        <f t="shared" si="3"/>
        <v>0</v>
      </c>
      <c r="AJ39" s="8"/>
      <c r="AK39" s="8">
        <v>2140</v>
      </c>
      <c r="AL39" s="25"/>
    </row>
    <row r="40" spans="1:38" x14ac:dyDescent="0.25">
      <c r="A40" s="11" t="s">
        <v>167</v>
      </c>
      <c r="B40" s="5" t="s">
        <v>84</v>
      </c>
      <c r="C40" s="6" t="s">
        <v>228</v>
      </c>
      <c r="D40" s="95"/>
      <c r="E40" s="123"/>
      <c r="F40" s="95"/>
      <c r="G40" s="95"/>
      <c r="H40" s="98"/>
      <c r="I40" s="98"/>
      <c r="J40" s="98"/>
      <c r="K40" s="98"/>
      <c r="L40" s="95"/>
      <c r="M40" s="95"/>
      <c r="N40" s="95"/>
      <c r="O40" s="95"/>
      <c r="P40" s="98"/>
      <c r="Q40" s="98"/>
      <c r="R40" s="98"/>
      <c r="S40" s="98"/>
      <c r="T40" s="95"/>
      <c r="U40" s="95"/>
      <c r="V40" s="100"/>
      <c r="W40" s="95"/>
      <c r="X40" s="7"/>
      <c r="Y40" s="95"/>
      <c r="Z40" s="70"/>
      <c r="AA40" s="95"/>
      <c r="AB40" s="95"/>
      <c r="AC40" s="95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40">
        <f t="shared" si="3"/>
        <v>0</v>
      </c>
      <c r="AJ40" s="8"/>
      <c r="AK40" s="8"/>
      <c r="AL40" s="25"/>
    </row>
    <row r="41" spans="1:38" x14ac:dyDescent="0.25">
      <c r="A41" s="11" t="s">
        <v>168</v>
      </c>
      <c r="B41" s="5" t="s">
        <v>83</v>
      </c>
      <c r="C41" s="6" t="s">
        <v>564</v>
      </c>
      <c r="D41" s="96"/>
      <c r="E41" s="113"/>
      <c r="F41" s="96"/>
      <c r="G41" s="96"/>
      <c r="H41" s="99"/>
      <c r="I41" s="99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5"/>
      <c r="W41" s="95"/>
      <c r="X41" s="95"/>
      <c r="Y41" s="95"/>
      <c r="Z41" s="95">
        <v>25341976</v>
      </c>
      <c r="AA41" s="95"/>
      <c r="AB41" s="95"/>
      <c r="AC41" s="95"/>
      <c r="AD41" s="7">
        <f t="shared" si="0"/>
        <v>25341976</v>
      </c>
      <c r="AE41" s="7">
        <f t="shared" si="1"/>
        <v>0</v>
      </c>
      <c r="AF41" s="8"/>
      <c r="AG41" s="8"/>
      <c r="AH41" s="8">
        <f t="shared" si="2"/>
        <v>25341976</v>
      </c>
      <c r="AI41" s="140">
        <f t="shared" si="3"/>
        <v>0</v>
      </c>
      <c r="AJ41" s="8"/>
      <c r="AK41" s="8"/>
      <c r="AL41" s="25"/>
    </row>
    <row r="42" spans="1:38" x14ac:dyDescent="0.25">
      <c r="A42" s="11" t="s">
        <v>169</v>
      </c>
      <c r="B42" s="5" t="s">
        <v>84</v>
      </c>
      <c r="C42" s="6" t="s">
        <v>213</v>
      </c>
      <c r="D42" s="96"/>
      <c r="E42" s="113"/>
      <c r="F42" s="96"/>
      <c r="G42" s="96"/>
      <c r="H42" s="99"/>
      <c r="I42" s="99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5"/>
      <c r="W42" s="95"/>
      <c r="X42" s="95"/>
      <c r="Y42" s="95"/>
      <c r="Z42" s="95"/>
      <c r="AA42" s="95"/>
      <c r="AB42" s="95"/>
      <c r="AC42" s="95"/>
      <c r="AD42" s="7">
        <f t="shared" si="0"/>
        <v>0</v>
      </c>
      <c r="AE42" s="7">
        <f t="shared" si="1"/>
        <v>0</v>
      </c>
      <c r="AF42" s="8"/>
      <c r="AG42" s="8"/>
      <c r="AH42" s="8">
        <f t="shared" si="2"/>
        <v>0</v>
      </c>
      <c r="AI42" s="140">
        <f t="shared" si="3"/>
        <v>0</v>
      </c>
      <c r="AJ42" s="8"/>
      <c r="AK42" s="8">
        <v>66</v>
      </c>
      <c r="AL42" s="25"/>
    </row>
    <row r="43" spans="1:38" ht="15.75" x14ac:dyDescent="0.25">
      <c r="A43" s="11" t="s">
        <v>170</v>
      </c>
      <c r="B43" s="5"/>
      <c r="C43" s="14" t="s">
        <v>98</v>
      </c>
      <c r="D43" s="7">
        <f>SUM(D7:D42)</f>
        <v>126791312</v>
      </c>
      <c r="E43" s="7">
        <f t="shared" ref="E43:AG43" si="4">SUM(E7:E42)</f>
        <v>0</v>
      </c>
      <c r="F43" s="7">
        <f t="shared" si="4"/>
        <v>10626096</v>
      </c>
      <c r="G43" s="7">
        <f t="shared" si="4"/>
        <v>0</v>
      </c>
      <c r="H43" s="7">
        <f t="shared" si="4"/>
        <v>225169294</v>
      </c>
      <c r="I43" s="7">
        <f t="shared" si="4"/>
        <v>0</v>
      </c>
      <c r="J43" s="7">
        <f t="shared" si="4"/>
        <v>23567530</v>
      </c>
      <c r="K43" s="7">
        <f t="shared" si="4"/>
        <v>0</v>
      </c>
      <c r="L43" s="7">
        <f t="shared" si="4"/>
        <v>28527421</v>
      </c>
      <c r="M43" s="7">
        <f t="shared" si="4"/>
        <v>0</v>
      </c>
      <c r="N43" s="7">
        <f t="shared" si="4"/>
        <v>7767900</v>
      </c>
      <c r="O43" s="7">
        <f t="shared" si="4"/>
        <v>0</v>
      </c>
      <c r="P43" s="7">
        <f t="shared" si="4"/>
        <v>0</v>
      </c>
      <c r="Q43" s="7">
        <f t="shared" si="4"/>
        <v>0</v>
      </c>
      <c r="R43" s="7">
        <f t="shared" si="4"/>
        <v>0</v>
      </c>
      <c r="S43" s="7">
        <f t="shared" si="4"/>
        <v>0</v>
      </c>
      <c r="T43" s="7">
        <f t="shared" si="4"/>
        <v>128195438</v>
      </c>
      <c r="U43" s="7">
        <f t="shared" si="4"/>
        <v>0</v>
      </c>
      <c r="V43" s="604">
        <f t="shared" si="4"/>
        <v>1967427507</v>
      </c>
      <c r="W43" s="7">
        <f t="shared" si="4"/>
        <v>0</v>
      </c>
      <c r="X43" s="7">
        <f t="shared" si="4"/>
        <v>164068212</v>
      </c>
      <c r="Y43" s="554">
        <f t="shared" si="4"/>
        <v>0</v>
      </c>
      <c r="Z43" s="7">
        <f t="shared" si="4"/>
        <v>25341976</v>
      </c>
      <c r="AA43" s="7">
        <f t="shared" si="4"/>
        <v>0</v>
      </c>
      <c r="AB43" s="7">
        <f t="shared" si="4"/>
        <v>2400000</v>
      </c>
      <c r="AC43" s="7">
        <f t="shared" si="4"/>
        <v>0</v>
      </c>
      <c r="AD43" s="7">
        <f t="shared" si="0"/>
        <v>2709882686</v>
      </c>
      <c r="AE43" s="7">
        <f t="shared" si="4"/>
        <v>0</v>
      </c>
      <c r="AF43" s="7">
        <f t="shared" ca="1" si="4"/>
        <v>562457489</v>
      </c>
      <c r="AG43" s="7">
        <f t="shared" si="4"/>
        <v>0</v>
      </c>
      <c r="AH43" s="8">
        <f t="shared" ref="AH43" ca="1" si="5">AD43+AF43</f>
        <v>3272340175</v>
      </c>
      <c r="AI43" s="554">
        <f>SUM(AI7:AI42)</f>
        <v>0</v>
      </c>
      <c r="AJ43" s="7">
        <f>SUM(AJ7:AJ42)</f>
        <v>0</v>
      </c>
      <c r="AK43" s="7">
        <f>SUM(AK7:AK42)</f>
        <v>8599</v>
      </c>
      <c r="AL43" s="25"/>
    </row>
    <row r="44" spans="1:38" ht="15.75" x14ac:dyDescent="0.25">
      <c r="A44" s="11" t="s">
        <v>171</v>
      </c>
      <c r="B44" s="5"/>
      <c r="C44" s="14" t="s">
        <v>128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38"/>
      <c r="AJ44" s="43"/>
      <c r="AK44" s="43"/>
      <c r="AL44" s="25"/>
    </row>
    <row r="45" spans="1:38" ht="15.75" x14ac:dyDescent="0.25">
      <c r="A45" s="11" t="s">
        <v>172</v>
      </c>
      <c r="B45" s="11"/>
      <c r="C45" s="46" t="s">
        <v>129</v>
      </c>
      <c r="D45" s="72">
        <v>1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45"/>
      <c r="AK45" s="45"/>
      <c r="AL45" s="25"/>
    </row>
    <row r="46" spans="1:38" ht="15.75" x14ac:dyDescent="0.25">
      <c r="A46" s="11" t="s">
        <v>173</v>
      </c>
      <c r="B46" s="11"/>
      <c r="C46" s="46" t="s">
        <v>130</v>
      </c>
      <c r="D46" s="72">
        <v>6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45"/>
      <c r="AK46" s="45"/>
    </row>
    <row r="47" spans="1:38" ht="15.75" x14ac:dyDescent="0.25">
      <c r="A47" s="11" t="s">
        <v>174</v>
      </c>
      <c r="B47" s="11"/>
      <c r="C47" s="46" t="s">
        <v>489</v>
      </c>
      <c r="D47" s="72">
        <v>0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45"/>
      <c r="AK47" s="45"/>
      <c r="AL47" s="25"/>
    </row>
    <row r="48" spans="1:38" ht="15.75" x14ac:dyDescent="0.25">
      <c r="A48" s="11" t="s">
        <v>175</v>
      </c>
      <c r="B48" s="11"/>
      <c r="C48" s="46" t="s">
        <v>488</v>
      </c>
      <c r="D48" s="72">
        <v>61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45"/>
      <c r="AK48" s="45"/>
    </row>
    <row r="49" spans="1:38" ht="15.75" x14ac:dyDescent="0.25">
      <c r="A49" s="11" t="s">
        <v>176</v>
      </c>
      <c r="B49" s="11"/>
      <c r="C49" s="46" t="s">
        <v>195</v>
      </c>
      <c r="D49" s="72">
        <v>3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45"/>
      <c r="AK49" s="45"/>
    </row>
    <row r="50" spans="1:38" s="22" customFormat="1" ht="15.75" x14ac:dyDescent="0.25">
      <c r="A50" s="11" t="s">
        <v>177</v>
      </c>
      <c r="B50" s="44"/>
      <c r="C50" s="47" t="s">
        <v>69</v>
      </c>
      <c r="D50" s="7">
        <f>SUM(D45:D49)</f>
        <v>71</v>
      </c>
      <c r="E50" s="7">
        <f>SUM(E45:E49)</f>
        <v>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38"/>
      <c r="AJ50" s="43"/>
      <c r="AK50" s="43"/>
    </row>
    <row r="51" spans="1:38" s="146" customFormat="1" ht="15.75" x14ac:dyDescent="0.25">
      <c r="A51" s="143" t="s">
        <v>178</v>
      </c>
      <c r="B51" s="143"/>
      <c r="C51" s="14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>
        <f t="shared" ref="AJ51:AK51" si="6">AJ52+AJ53</f>
        <v>0</v>
      </c>
      <c r="AK51" s="145">
        <f t="shared" si="6"/>
        <v>8599</v>
      </c>
    </row>
    <row r="52" spans="1:38" x14ac:dyDescent="0.25">
      <c r="A52" s="11" t="s">
        <v>179</v>
      </c>
      <c r="B52" s="5"/>
      <c r="C52" s="18" t="s">
        <v>88</v>
      </c>
      <c r="D52" s="70">
        <f t="shared" ref="D52:AK52" si="7">SUMIF($B7:$B42,"kötelező",D7:D42)</f>
        <v>126371312</v>
      </c>
      <c r="E52" s="70">
        <f t="shared" si="7"/>
        <v>0</v>
      </c>
      <c r="F52" s="70">
        <f t="shared" si="7"/>
        <v>10626096</v>
      </c>
      <c r="G52" s="70">
        <f t="shared" si="7"/>
        <v>0</v>
      </c>
      <c r="H52" s="70">
        <f t="shared" si="7"/>
        <v>208801477</v>
      </c>
      <c r="I52" s="70">
        <f t="shared" si="7"/>
        <v>0</v>
      </c>
      <c r="J52" s="70">
        <f t="shared" si="7"/>
        <v>23567530</v>
      </c>
      <c r="K52" s="70">
        <f t="shared" si="7"/>
        <v>0</v>
      </c>
      <c r="L52" s="70">
        <f t="shared" si="7"/>
        <v>25227421</v>
      </c>
      <c r="M52" s="70">
        <f t="shared" si="7"/>
        <v>0</v>
      </c>
      <c r="N52" s="70">
        <f t="shared" si="7"/>
        <v>7767900</v>
      </c>
      <c r="O52" s="70">
        <f t="shared" si="7"/>
        <v>0</v>
      </c>
      <c r="P52" s="70">
        <f t="shared" si="7"/>
        <v>0</v>
      </c>
      <c r="Q52" s="70">
        <f t="shared" si="7"/>
        <v>0</v>
      </c>
      <c r="R52" s="70">
        <f t="shared" si="7"/>
        <v>0</v>
      </c>
      <c r="S52" s="70">
        <f t="shared" si="7"/>
        <v>0</v>
      </c>
      <c r="T52" s="70">
        <f t="shared" si="7"/>
        <v>128195438</v>
      </c>
      <c r="U52" s="70">
        <f t="shared" si="7"/>
        <v>0</v>
      </c>
      <c r="V52" s="70">
        <f t="shared" si="7"/>
        <v>1946773671</v>
      </c>
      <c r="W52" s="70">
        <f t="shared" si="7"/>
        <v>0</v>
      </c>
      <c r="X52" s="70">
        <f t="shared" si="7"/>
        <v>164068212</v>
      </c>
      <c r="Y52" s="70">
        <f t="shared" si="7"/>
        <v>0</v>
      </c>
      <c r="Z52" s="70">
        <f t="shared" si="7"/>
        <v>25341976</v>
      </c>
      <c r="AA52" s="70">
        <f t="shared" si="7"/>
        <v>0</v>
      </c>
      <c r="AB52" s="70">
        <f t="shared" si="7"/>
        <v>2400000</v>
      </c>
      <c r="AC52" s="70">
        <f t="shared" si="7"/>
        <v>0</v>
      </c>
      <c r="AD52" s="70">
        <f t="shared" si="7"/>
        <v>2669141033</v>
      </c>
      <c r="AE52" s="70">
        <f t="shared" si="7"/>
        <v>0</v>
      </c>
      <c r="AF52" s="70">
        <f t="shared" ca="1" si="7"/>
        <v>562457489</v>
      </c>
      <c r="AG52" s="70">
        <f t="shared" si="7"/>
        <v>0</v>
      </c>
      <c r="AH52" s="70">
        <f t="shared" ca="1" si="7"/>
        <v>3231598522</v>
      </c>
      <c r="AI52" s="70">
        <f t="shared" si="7"/>
        <v>0</v>
      </c>
      <c r="AJ52" s="70">
        <f t="shared" si="7"/>
        <v>0</v>
      </c>
      <c r="AK52" s="70">
        <f t="shared" si="7"/>
        <v>8533</v>
      </c>
    </row>
    <row r="53" spans="1:38" x14ac:dyDescent="0.25">
      <c r="A53" s="11" t="s">
        <v>180</v>
      </c>
      <c r="B53" s="5"/>
      <c r="C53" s="18" t="s">
        <v>89</v>
      </c>
      <c r="D53" s="70">
        <f t="shared" ref="D53:AK53" si="8">SUMIF($B7:$B42,"nem kötelező",D7:D42)</f>
        <v>420000</v>
      </c>
      <c r="E53" s="70">
        <f t="shared" si="8"/>
        <v>0</v>
      </c>
      <c r="F53" s="70">
        <f t="shared" si="8"/>
        <v>0</v>
      </c>
      <c r="G53" s="70">
        <f t="shared" si="8"/>
        <v>0</v>
      </c>
      <c r="H53" s="70">
        <f t="shared" si="8"/>
        <v>16367817</v>
      </c>
      <c r="I53" s="70">
        <f t="shared" si="8"/>
        <v>0</v>
      </c>
      <c r="J53" s="70">
        <f t="shared" si="8"/>
        <v>0</v>
      </c>
      <c r="K53" s="70">
        <f t="shared" si="8"/>
        <v>0</v>
      </c>
      <c r="L53" s="70">
        <f t="shared" si="8"/>
        <v>3300000</v>
      </c>
      <c r="M53" s="70">
        <f t="shared" si="8"/>
        <v>0</v>
      </c>
      <c r="N53" s="70">
        <f t="shared" si="8"/>
        <v>0</v>
      </c>
      <c r="O53" s="70">
        <f t="shared" si="8"/>
        <v>0</v>
      </c>
      <c r="P53" s="70">
        <f t="shared" si="8"/>
        <v>0</v>
      </c>
      <c r="Q53" s="70">
        <f t="shared" si="8"/>
        <v>0</v>
      </c>
      <c r="R53" s="70">
        <f t="shared" si="8"/>
        <v>0</v>
      </c>
      <c r="S53" s="70">
        <f t="shared" si="8"/>
        <v>0</v>
      </c>
      <c r="T53" s="70">
        <f t="shared" si="8"/>
        <v>0</v>
      </c>
      <c r="U53" s="70">
        <f t="shared" si="8"/>
        <v>0</v>
      </c>
      <c r="V53" s="70">
        <f t="shared" si="8"/>
        <v>20653836</v>
      </c>
      <c r="W53" s="70">
        <f t="shared" si="8"/>
        <v>0</v>
      </c>
      <c r="X53" s="70">
        <f t="shared" si="8"/>
        <v>0</v>
      </c>
      <c r="Y53" s="70">
        <f t="shared" si="8"/>
        <v>0</v>
      </c>
      <c r="Z53" s="70">
        <f t="shared" si="8"/>
        <v>0</v>
      </c>
      <c r="AA53" s="70">
        <f t="shared" si="8"/>
        <v>0</v>
      </c>
      <c r="AB53" s="70">
        <f t="shared" si="8"/>
        <v>0</v>
      </c>
      <c r="AC53" s="70">
        <f t="shared" si="8"/>
        <v>0</v>
      </c>
      <c r="AD53" s="70">
        <f t="shared" si="8"/>
        <v>40741653</v>
      </c>
      <c r="AE53" s="70">
        <f t="shared" si="8"/>
        <v>0</v>
      </c>
      <c r="AF53" s="70">
        <f t="shared" si="8"/>
        <v>0</v>
      </c>
      <c r="AG53" s="70">
        <f t="shared" si="8"/>
        <v>0</v>
      </c>
      <c r="AH53" s="70">
        <f t="shared" si="8"/>
        <v>40741653</v>
      </c>
      <c r="AI53" s="70">
        <f t="shared" si="8"/>
        <v>0</v>
      </c>
      <c r="AJ53" s="70">
        <f t="shared" si="8"/>
        <v>0</v>
      </c>
      <c r="AK53" s="70">
        <f t="shared" si="8"/>
        <v>66</v>
      </c>
      <c r="AL53" s="560"/>
    </row>
    <row r="54" spans="1:38" s="22" customFormat="1" x14ac:dyDescent="0.25">
      <c r="A54" s="11" t="s">
        <v>181</v>
      </c>
      <c r="B54" s="20"/>
      <c r="C54" s="21" t="s">
        <v>246</v>
      </c>
      <c r="D54" s="97">
        <f>SUM(D55:D56)</f>
        <v>103120906</v>
      </c>
      <c r="E54" s="97">
        <f>SUM(E55:E56)</f>
        <v>0</v>
      </c>
      <c r="F54" s="97">
        <f t="shared" ref="F54:AG54" si="9">SUM(F55:F56)</f>
        <v>14046968</v>
      </c>
      <c r="G54" s="97">
        <f t="shared" si="9"/>
        <v>0</v>
      </c>
      <c r="H54" s="97">
        <f t="shared" si="9"/>
        <v>9386521</v>
      </c>
      <c r="I54" s="97">
        <f t="shared" si="9"/>
        <v>0</v>
      </c>
      <c r="J54" s="97">
        <f t="shared" si="9"/>
        <v>0</v>
      </c>
      <c r="K54" s="97">
        <f t="shared" si="9"/>
        <v>0</v>
      </c>
      <c r="L54" s="97">
        <f t="shared" si="9"/>
        <v>0</v>
      </c>
      <c r="M54" s="97">
        <f t="shared" si="9"/>
        <v>0</v>
      </c>
      <c r="N54" s="97">
        <f t="shared" si="9"/>
        <v>0</v>
      </c>
      <c r="O54" s="97">
        <f t="shared" si="9"/>
        <v>0</v>
      </c>
      <c r="P54" s="97">
        <f t="shared" si="9"/>
        <v>0</v>
      </c>
      <c r="Q54" s="97">
        <f t="shared" si="9"/>
        <v>0</v>
      </c>
      <c r="R54" s="97">
        <v>0</v>
      </c>
      <c r="S54" s="97">
        <v>0</v>
      </c>
      <c r="T54" s="97">
        <f t="shared" si="9"/>
        <v>0</v>
      </c>
      <c r="U54" s="97">
        <f t="shared" si="9"/>
        <v>0</v>
      </c>
      <c r="V54" s="97">
        <f t="shared" si="9"/>
        <v>0</v>
      </c>
      <c r="W54" s="97"/>
      <c r="X54" s="97">
        <f t="shared" si="9"/>
        <v>0</v>
      </c>
      <c r="Y54" s="97"/>
      <c r="Z54" s="97">
        <f t="shared" si="9"/>
        <v>0</v>
      </c>
      <c r="AA54" s="97"/>
      <c r="AB54" s="97"/>
      <c r="AC54" s="97"/>
      <c r="AD54" s="97">
        <f>SUM(AD55:AD56)</f>
        <v>126554395</v>
      </c>
      <c r="AE54" s="97">
        <f>SUM(AE55:AE56)</f>
        <v>0</v>
      </c>
      <c r="AF54" s="119">
        <f t="shared" si="9"/>
        <v>0</v>
      </c>
      <c r="AG54" s="119">
        <f t="shared" si="9"/>
        <v>0</v>
      </c>
      <c r="AH54" s="119">
        <f>AD54+AF54</f>
        <v>126554395</v>
      </c>
      <c r="AI54" s="8">
        <f>AE54</f>
        <v>0</v>
      </c>
      <c r="AJ54" s="19"/>
      <c r="AK54" s="19"/>
      <c r="AL54" s="36"/>
    </row>
    <row r="55" spans="1:38" x14ac:dyDescent="0.25">
      <c r="A55" s="11" t="s">
        <v>182</v>
      </c>
      <c r="B55" s="5" t="s">
        <v>120</v>
      </c>
      <c r="C55" s="23" t="s">
        <v>119</v>
      </c>
      <c r="D55" s="95">
        <f>'7.PMH kiad'!D8</f>
        <v>12890113</v>
      </c>
      <c r="E55" s="95"/>
      <c r="F55" s="95">
        <f>'7.PMH kiad'!F8</f>
        <v>1755871</v>
      </c>
      <c r="G55" s="95"/>
      <c r="H55" s="95">
        <f>'7.PMH kiad'!H8</f>
        <v>1173315</v>
      </c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>
        <f>'7.PMH kiad'!N13</f>
        <v>0</v>
      </c>
      <c r="U55" s="95"/>
      <c r="V55" s="95"/>
      <c r="W55" s="95"/>
      <c r="X55" s="95"/>
      <c r="Y55" s="95"/>
      <c r="Z55" s="95"/>
      <c r="AA55" s="95"/>
      <c r="AB55" s="95"/>
      <c r="AC55" s="95"/>
      <c r="AD55" s="95">
        <f>D55+F55+H55+J55+L55+N55+P55+R55+T55+V55+X55+Z55</f>
        <v>15819299</v>
      </c>
      <c r="AE55" s="95"/>
      <c r="AF55" s="120"/>
      <c r="AG55" s="120">
        <f>'3.mellékletPH.bev.'!Q8</f>
        <v>0</v>
      </c>
      <c r="AH55" s="119">
        <f t="shared" ref="AH55:AH62" si="10">AD55+AF55</f>
        <v>15819299</v>
      </c>
      <c r="AI55" s="8">
        <f t="shared" ref="AI55:AI62" si="11">AE55</f>
        <v>0</v>
      </c>
      <c r="AJ55" s="24"/>
      <c r="AK55" s="24"/>
      <c r="AL55" s="25"/>
    </row>
    <row r="56" spans="1:38" x14ac:dyDescent="0.25">
      <c r="A56" s="11" t="s">
        <v>183</v>
      </c>
      <c r="B56" s="5" t="s">
        <v>83</v>
      </c>
      <c r="C56" s="23" t="s">
        <v>88</v>
      </c>
      <c r="D56" s="95">
        <f>'7.PMH kiad'!D7</f>
        <v>90230793</v>
      </c>
      <c r="E56" s="95">
        <f>'7.PMH kiad'!E13</f>
        <v>0</v>
      </c>
      <c r="F56" s="95">
        <f>'7.PMH kiad'!F7</f>
        <v>12291097</v>
      </c>
      <c r="G56" s="95">
        <f>'7.PMH kiad'!G13</f>
        <v>0</v>
      </c>
      <c r="H56" s="95">
        <f>'7.PMH kiad'!H7</f>
        <v>8213206</v>
      </c>
      <c r="I56" s="95">
        <f>'7.PMH kiad'!I13</f>
        <v>0</v>
      </c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>
        <f>'7.PMH kiad'!O13</f>
        <v>0</v>
      </c>
      <c r="V56" s="95"/>
      <c r="W56" s="95"/>
      <c r="X56" s="95"/>
      <c r="Y56" s="95"/>
      <c r="Z56" s="95"/>
      <c r="AA56" s="95"/>
      <c r="AB56" s="95"/>
      <c r="AC56" s="95"/>
      <c r="AD56" s="95">
        <f>D56+F56+H56+J56+L56+N56+P56+R56+T56+V56+X56+Z56</f>
        <v>110735096</v>
      </c>
      <c r="AE56" s="95">
        <f>E56+G56+I56+K56+M56+O56+Q56+S56+U56+W56+Y56+AA56+AC56</f>
        <v>0</v>
      </c>
      <c r="AF56" s="120"/>
      <c r="AG56" s="120"/>
      <c r="AH56" s="119">
        <f t="shared" si="10"/>
        <v>110735096</v>
      </c>
      <c r="AI56" s="8">
        <f t="shared" si="11"/>
        <v>0</v>
      </c>
      <c r="AJ56" s="24"/>
      <c r="AK56" s="24"/>
    </row>
    <row r="57" spans="1:38" s="22" customFormat="1" x14ac:dyDescent="0.25">
      <c r="A57" s="11" t="s">
        <v>184</v>
      </c>
      <c r="B57" s="20"/>
      <c r="C57" s="21" t="s">
        <v>251</v>
      </c>
      <c r="D57" s="97">
        <f>SUM(D58:D59)</f>
        <v>136199831</v>
      </c>
      <c r="E57" s="97">
        <f>SUM(E58:E59)</f>
        <v>0</v>
      </c>
      <c r="F57" s="97">
        <f t="shared" ref="F57:AG57" si="12">SUM(F58:F59)</f>
        <v>17649428</v>
      </c>
      <c r="G57" s="97">
        <f t="shared" si="12"/>
        <v>0</v>
      </c>
      <c r="H57" s="97">
        <f t="shared" si="12"/>
        <v>61733414</v>
      </c>
      <c r="I57" s="97">
        <f t="shared" si="12"/>
        <v>0</v>
      </c>
      <c r="J57" s="97">
        <f t="shared" si="12"/>
        <v>0</v>
      </c>
      <c r="K57" s="97">
        <f t="shared" si="12"/>
        <v>0</v>
      </c>
      <c r="L57" s="97">
        <f t="shared" si="12"/>
        <v>0</v>
      </c>
      <c r="M57" s="97">
        <f t="shared" si="12"/>
        <v>0</v>
      </c>
      <c r="N57" s="97">
        <f t="shared" si="12"/>
        <v>0</v>
      </c>
      <c r="O57" s="97">
        <f t="shared" si="12"/>
        <v>0</v>
      </c>
      <c r="P57" s="97">
        <f t="shared" si="12"/>
        <v>0</v>
      </c>
      <c r="Q57" s="97">
        <f t="shared" si="12"/>
        <v>0</v>
      </c>
      <c r="R57" s="97">
        <f t="shared" si="12"/>
        <v>0</v>
      </c>
      <c r="S57" s="97">
        <f t="shared" si="12"/>
        <v>0</v>
      </c>
      <c r="T57" s="97">
        <f t="shared" si="12"/>
        <v>0</v>
      </c>
      <c r="U57" s="97">
        <f t="shared" si="12"/>
        <v>0</v>
      </c>
      <c r="V57" s="97">
        <f t="shared" si="12"/>
        <v>0</v>
      </c>
      <c r="W57" s="97">
        <f t="shared" si="12"/>
        <v>0</v>
      </c>
      <c r="X57" s="97">
        <f t="shared" si="12"/>
        <v>0</v>
      </c>
      <c r="Y57" s="97">
        <f t="shared" si="12"/>
        <v>0</v>
      </c>
      <c r="Z57" s="97">
        <f t="shared" si="12"/>
        <v>0</v>
      </c>
      <c r="AA57" s="97">
        <f t="shared" si="12"/>
        <v>0</v>
      </c>
      <c r="AB57" s="97"/>
      <c r="AC57" s="97"/>
      <c r="AD57" s="97">
        <f>D57+F57+H57+J57+L57+N57+P57+R57+T57+V57+X57+Z57</f>
        <v>215582673</v>
      </c>
      <c r="AE57" s="95"/>
      <c r="AF57" s="119">
        <f t="shared" si="12"/>
        <v>0</v>
      </c>
      <c r="AG57" s="119">
        <f t="shared" si="12"/>
        <v>0</v>
      </c>
      <c r="AH57" s="119">
        <f t="shared" si="10"/>
        <v>215582673</v>
      </c>
      <c r="AI57" s="585"/>
      <c r="AJ57" s="19"/>
      <c r="AK57" s="19"/>
    </row>
    <row r="58" spans="1:38" x14ac:dyDescent="0.25">
      <c r="A58" s="11" t="s">
        <v>185</v>
      </c>
      <c r="B58" s="5" t="s">
        <v>83</v>
      </c>
      <c r="C58" s="23" t="s">
        <v>88</v>
      </c>
      <c r="D58" s="95">
        <f>'9. Óvoda kiad'!D13</f>
        <v>136199831</v>
      </c>
      <c r="E58" s="95">
        <f>'9. Óvoda kiad'!E13</f>
        <v>0</v>
      </c>
      <c r="F58" s="95">
        <f>'9. Óvoda kiad'!F13</f>
        <v>17649428</v>
      </c>
      <c r="G58" s="95">
        <f>'9. Óvoda kiad'!G13</f>
        <v>0</v>
      </c>
      <c r="H58" s="95">
        <f>'9. Óvoda kiad'!H13</f>
        <v>61733414</v>
      </c>
      <c r="I58" s="95">
        <f>'9. Óvoda kiad'!I13</f>
        <v>0</v>
      </c>
      <c r="J58" s="95"/>
      <c r="K58" s="95">
        <f>'9. Óvoda kiad'!K13</f>
        <v>0</v>
      </c>
      <c r="L58" s="95"/>
      <c r="M58" s="95"/>
      <c r="N58" s="95"/>
      <c r="O58" s="95"/>
      <c r="P58" s="95"/>
      <c r="Q58" s="95"/>
      <c r="R58" s="95"/>
      <c r="S58" s="95"/>
      <c r="T58" s="95">
        <f>'9. Óvoda kiad'!N13</f>
        <v>0</v>
      </c>
      <c r="U58" s="95">
        <f>'9. Óvoda kiad'!O13</f>
        <v>0</v>
      </c>
      <c r="V58" s="95"/>
      <c r="W58" s="95"/>
      <c r="X58" s="95"/>
      <c r="Y58" s="95"/>
      <c r="Z58" s="95"/>
      <c r="AA58" s="95"/>
      <c r="AB58" s="95"/>
      <c r="AC58" s="95"/>
      <c r="AD58" s="95">
        <f t="shared" ref="AD58:AD62" si="13">D58+F58+H58+J58+L58+N58+P58+R58+T58+V58+X58+Z58</f>
        <v>215582673</v>
      </c>
      <c r="AE58" s="95"/>
      <c r="AF58" s="120"/>
      <c r="AG58" s="120">
        <f>'5. Óvoda bev'!Q15</f>
        <v>0</v>
      </c>
      <c r="AH58" s="119">
        <f t="shared" si="10"/>
        <v>215582673</v>
      </c>
      <c r="AI58" s="8">
        <f t="shared" si="11"/>
        <v>0</v>
      </c>
      <c r="AJ58" s="24"/>
      <c r="AK58" s="24"/>
    </row>
    <row r="59" spans="1:38" x14ac:dyDescent="0.25">
      <c r="A59" s="11" t="s">
        <v>186</v>
      </c>
      <c r="B59" s="5" t="s">
        <v>84</v>
      </c>
      <c r="C59" s="23" t="s">
        <v>89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>
        <f t="shared" si="13"/>
        <v>0</v>
      </c>
      <c r="AE59" s="95">
        <f t="shared" ref="AE59:AE62" si="14">E59+G59+I59+K59+M59+O59+Q59+S59+U59+W59+Y59+AA59+AC59</f>
        <v>0</v>
      </c>
      <c r="AF59" s="120"/>
      <c r="AG59" s="120"/>
      <c r="AH59" s="119">
        <f t="shared" si="10"/>
        <v>0</v>
      </c>
      <c r="AI59" s="8">
        <f t="shared" si="11"/>
        <v>0</v>
      </c>
      <c r="AJ59" s="24"/>
      <c r="AK59" s="24"/>
    </row>
    <row r="60" spans="1:38" s="22" customFormat="1" x14ac:dyDescent="0.25">
      <c r="A60" s="11" t="s">
        <v>187</v>
      </c>
      <c r="B60" s="20"/>
      <c r="C60" s="21" t="s">
        <v>252</v>
      </c>
      <c r="D60" s="97">
        <f>SUM(D61:D62)</f>
        <v>139015066</v>
      </c>
      <c r="E60" s="97">
        <f>SUM(E61:E62)</f>
        <v>0</v>
      </c>
      <c r="F60" s="97">
        <f t="shared" ref="F60:AG60" si="15">SUM(F61:F62)</f>
        <v>17878633</v>
      </c>
      <c r="G60" s="97">
        <f t="shared" si="15"/>
        <v>0</v>
      </c>
      <c r="H60" s="97">
        <f t="shared" si="15"/>
        <v>175338796</v>
      </c>
      <c r="I60" s="97">
        <f t="shared" si="15"/>
        <v>0</v>
      </c>
      <c r="J60" s="97">
        <f t="shared" si="15"/>
        <v>0</v>
      </c>
      <c r="K60" s="97">
        <f t="shared" si="15"/>
        <v>0</v>
      </c>
      <c r="L60" s="97">
        <f t="shared" si="15"/>
        <v>0</v>
      </c>
      <c r="M60" s="97">
        <f t="shared" si="15"/>
        <v>0</v>
      </c>
      <c r="N60" s="97">
        <f t="shared" si="15"/>
        <v>0</v>
      </c>
      <c r="O60" s="97">
        <f t="shared" si="15"/>
        <v>0</v>
      </c>
      <c r="P60" s="97">
        <f t="shared" si="15"/>
        <v>0</v>
      </c>
      <c r="Q60" s="97">
        <f t="shared" si="15"/>
        <v>0</v>
      </c>
      <c r="R60" s="97">
        <v>0</v>
      </c>
      <c r="S60" s="97">
        <v>0</v>
      </c>
      <c r="T60" s="97">
        <f t="shared" si="15"/>
        <v>4355939</v>
      </c>
      <c r="U60" s="97">
        <f t="shared" si="15"/>
        <v>0</v>
      </c>
      <c r="V60" s="97">
        <f t="shared" si="15"/>
        <v>0</v>
      </c>
      <c r="W60" s="97">
        <f t="shared" si="15"/>
        <v>0</v>
      </c>
      <c r="X60" s="97">
        <f t="shared" si="15"/>
        <v>0</v>
      </c>
      <c r="Y60" s="97">
        <f t="shared" si="15"/>
        <v>0</v>
      </c>
      <c r="Z60" s="97">
        <f t="shared" si="15"/>
        <v>0</v>
      </c>
      <c r="AA60" s="97">
        <f t="shared" si="15"/>
        <v>0</v>
      </c>
      <c r="AB60" s="97">
        <f t="shared" si="15"/>
        <v>0</v>
      </c>
      <c r="AC60" s="97">
        <f t="shared" si="15"/>
        <v>0</v>
      </c>
      <c r="AD60" s="97">
        <f t="shared" si="15"/>
        <v>336588434</v>
      </c>
      <c r="AE60" s="97">
        <f t="shared" si="15"/>
        <v>0</v>
      </c>
      <c r="AF60" s="97">
        <f t="shared" si="15"/>
        <v>0</v>
      </c>
      <c r="AG60" s="119">
        <f t="shared" ca="1" si="15"/>
        <v>0</v>
      </c>
      <c r="AH60" s="119">
        <f t="shared" si="10"/>
        <v>336588434</v>
      </c>
      <c r="AI60" s="8">
        <f t="shared" si="11"/>
        <v>0</v>
      </c>
      <c r="AJ60" s="19"/>
      <c r="AK60" s="19"/>
    </row>
    <row r="61" spans="1:38" x14ac:dyDescent="0.25">
      <c r="A61" s="11" t="s">
        <v>188</v>
      </c>
      <c r="B61" s="5" t="s">
        <v>83</v>
      </c>
      <c r="C61" s="23" t="s">
        <v>88</v>
      </c>
      <c r="D61" s="95">
        <f>'8.ESZI kiad'!D15</f>
        <v>21759250</v>
      </c>
      <c r="E61" s="95">
        <f>'8.ESZI kiad'!E15</f>
        <v>0</v>
      </c>
      <c r="F61" s="95">
        <f>'8.ESZI kiad'!F15</f>
        <v>2828703</v>
      </c>
      <c r="G61" s="95">
        <f>'8.ESZI kiad'!G15</f>
        <v>0</v>
      </c>
      <c r="H61" s="95">
        <f>'8.ESZI kiad'!H15</f>
        <v>17188587</v>
      </c>
      <c r="I61" s="95">
        <f>'8.ESZI kiad'!I15</f>
        <v>0</v>
      </c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>
        <f>'8.ESZI kiad'!N15</f>
        <v>0</v>
      </c>
      <c r="U61" s="95">
        <f>'8.ESZI kiad'!O15</f>
        <v>0</v>
      </c>
      <c r="V61" s="95"/>
      <c r="W61" s="95"/>
      <c r="X61" s="95"/>
      <c r="Y61" s="95"/>
      <c r="Z61" s="95"/>
      <c r="AA61" s="95"/>
      <c r="AB61" s="95"/>
      <c r="AC61" s="95"/>
      <c r="AD61" s="95">
        <f t="shared" si="13"/>
        <v>41776540</v>
      </c>
      <c r="AE61" s="95">
        <f t="shared" si="14"/>
        <v>0</v>
      </c>
      <c r="AF61" s="120"/>
      <c r="AG61" s="120">
        <f ca="1">'4 ESZI bev'!Q19</f>
        <v>0</v>
      </c>
      <c r="AH61" s="119">
        <f t="shared" si="10"/>
        <v>41776540</v>
      </c>
      <c r="AI61" s="8">
        <f t="shared" si="11"/>
        <v>0</v>
      </c>
      <c r="AJ61" s="24"/>
      <c r="AK61" s="24"/>
    </row>
    <row r="62" spans="1:38" x14ac:dyDescent="0.25">
      <c r="A62" s="11" t="s">
        <v>231</v>
      </c>
      <c r="B62" s="5" t="s">
        <v>84</v>
      </c>
      <c r="C62" s="23" t="s">
        <v>89</v>
      </c>
      <c r="D62" s="95">
        <f>'8.ESZI kiad'!D16</f>
        <v>117255816</v>
      </c>
      <c r="E62" s="95">
        <f>'8.ESZI kiad'!E16</f>
        <v>0</v>
      </c>
      <c r="F62" s="95">
        <f>'8.ESZI kiad'!F16</f>
        <v>15049930</v>
      </c>
      <c r="G62" s="95">
        <f>'8.ESZI kiad'!G16</f>
        <v>0</v>
      </c>
      <c r="H62" s="95">
        <f>'8.ESZI kiad'!H16</f>
        <v>158150209</v>
      </c>
      <c r="I62" s="95">
        <f>'8.ESZI kiad'!I16</f>
        <v>0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>
        <f>'8.ESZI kiad'!N16</f>
        <v>4355939</v>
      </c>
      <c r="U62" s="95">
        <f>'8.ESZI kiad'!O16</f>
        <v>0</v>
      </c>
      <c r="V62" s="95">
        <f>'8.ESZI kiad'!P7+'8.ESZI kiad'!P8</f>
        <v>0</v>
      </c>
      <c r="W62" s="95">
        <f>'8.ESZI kiad'!Q16</f>
        <v>0</v>
      </c>
      <c r="X62" s="95"/>
      <c r="Y62" s="95"/>
      <c r="Z62" s="95"/>
      <c r="AA62" s="95"/>
      <c r="AB62" s="95"/>
      <c r="AC62" s="95"/>
      <c r="AD62" s="95">
        <f t="shared" si="13"/>
        <v>294811894</v>
      </c>
      <c r="AE62" s="95">
        <f t="shared" si="14"/>
        <v>0</v>
      </c>
      <c r="AF62" s="120"/>
      <c r="AG62" s="120">
        <f>'4 ESZI bev'!Q20</f>
        <v>0</v>
      </c>
      <c r="AH62" s="119">
        <f t="shared" si="10"/>
        <v>294811894</v>
      </c>
      <c r="AI62" s="8">
        <f t="shared" si="11"/>
        <v>0</v>
      </c>
      <c r="AJ62" s="24"/>
      <c r="AK62" s="24"/>
    </row>
    <row r="63" spans="1:38" s="22" customFormat="1" ht="15.75" x14ac:dyDescent="0.25">
      <c r="A63" s="11" t="s">
        <v>232</v>
      </c>
      <c r="B63" s="20"/>
      <c r="C63" s="14" t="s">
        <v>90</v>
      </c>
      <c r="D63" s="97">
        <f t="shared" ref="D63:AF63" si="16">D43+D54+D57+D60</f>
        <v>505127115</v>
      </c>
      <c r="E63" s="97">
        <f t="shared" si="16"/>
        <v>0</v>
      </c>
      <c r="F63" s="97">
        <f t="shared" si="16"/>
        <v>60201125</v>
      </c>
      <c r="G63" s="97">
        <f t="shared" si="16"/>
        <v>0</v>
      </c>
      <c r="H63" s="97">
        <f t="shared" si="16"/>
        <v>471628025</v>
      </c>
      <c r="I63" s="97">
        <f t="shared" si="16"/>
        <v>0</v>
      </c>
      <c r="J63" s="97">
        <f t="shared" si="16"/>
        <v>23567530</v>
      </c>
      <c r="K63" s="97">
        <f t="shared" si="16"/>
        <v>0</v>
      </c>
      <c r="L63" s="97">
        <f t="shared" si="16"/>
        <v>28527421</v>
      </c>
      <c r="M63" s="97">
        <f t="shared" si="16"/>
        <v>0</v>
      </c>
      <c r="N63" s="97">
        <f t="shared" si="16"/>
        <v>7767900</v>
      </c>
      <c r="O63" s="97">
        <f t="shared" si="16"/>
        <v>0</v>
      </c>
      <c r="P63" s="97">
        <f t="shared" si="16"/>
        <v>0</v>
      </c>
      <c r="Q63" s="97">
        <f t="shared" si="16"/>
        <v>0</v>
      </c>
      <c r="R63" s="97">
        <f t="shared" si="16"/>
        <v>0</v>
      </c>
      <c r="S63" s="97">
        <f t="shared" si="16"/>
        <v>0</v>
      </c>
      <c r="T63" s="97">
        <f t="shared" si="16"/>
        <v>132551377</v>
      </c>
      <c r="U63" s="97">
        <f t="shared" si="16"/>
        <v>0</v>
      </c>
      <c r="V63" s="97">
        <f t="shared" si="16"/>
        <v>1967427507</v>
      </c>
      <c r="W63" s="97">
        <f t="shared" si="16"/>
        <v>0</v>
      </c>
      <c r="X63" s="97">
        <f t="shared" si="16"/>
        <v>164068212</v>
      </c>
      <c r="Y63" s="97">
        <f t="shared" si="16"/>
        <v>0</v>
      </c>
      <c r="Z63" s="97">
        <f t="shared" si="16"/>
        <v>25341976</v>
      </c>
      <c r="AA63" s="97">
        <f t="shared" si="16"/>
        <v>0</v>
      </c>
      <c r="AB63" s="97">
        <f t="shared" si="16"/>
        <v>2400000</v>
      </c>
      <c r="AC63" s="97">
        <f t="shared" si="16"/>
        <v>0</v>
      </c>
      <c r="AD63" s="97">
        <f t="shared" si="16"/>
        <v>3388608188</v>
      </c>
      <c r="AE63" s="97">
        <f t="shared" si="16"/>
        <v>0</v>
      </c>
      <c r="AF63" s="97">
        <f t="shared" ca="1" si="16"/>
        <v>562457489</v>
      </c>
      <c r="AG63" s="97">
        <f ca="1">AG54+AG57+AG60</f>
        <v>0</v>
      </c>
      <c r="AH63" s="97">
        <f ca="1">AH43+AH54+AH57+AH60</f>
        <v>3951065677</v>
      </c>
      <c r="AI63" s="97">
        <f>AI43+AI54+AI57+AI60</f>
        <v>0</v>
      </c>
      <c r="AJ63" s="97">
        <f>AJ43+AJ54+AJ57+AJ60</f>
        <v>0</v>
      </c>
      <c r="AK63" s="97">
        <f>AK43+AK54+AK57+AK60</f>
        <v>8599</v>
      </c>
      <c r="AL63" s="559"/>
    </row>
    <row r="64" spans="1:38" s="22" customFormat="1" ht="15.75" x14ac:dyDescent="0.25">
      <c r="A64" s="11" t="s">
        <v>233</v>
      </c>
      <c r="B64" s="20"/>
      <c r="C64" s="14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8"/>
      <c r="AG64" s="8"/>
      <c r="AH64" s="8"/>
      <c r="AI64" s="39"/>
      <c r="AJ64" s="19"/>
      <c r="AK64" s="19"/>
      <c r="AL64" s="36"/>
    </row>
    <row r="65" spans="1:38" x14ac:dyDescent="0.25">
      <c r="A65" s="11" t="s">
        <v>234</v>
      </c>
      <c r="B65" s="18"/>
      <c r="C65" s="18" t="s">
        <v>91</v>
      </c>
      <c r="D65" s="70">
        <f>D52+D56+D58+D61</f>
        <v>374561186</v>
      </c>
      <c r="E65" s="70">
        <f t="shared" ref="E65:AI65" si="17">E52+E56+E58+E61</f>
        <v>0</v>
      </c>
      <c r="F65" s="70">
        <f t="shared" si="17"/>
        <v>43395324</v>
      </c>
      <c r="G65" s="70">
        <f t="shared" si="17"/>
        <v>0</v>
      </c>
      <c r="H65" s="70">
        <f t="shared" si="17"/>
        <v>295936684</v>
      </c>
      <c r="I65" s="70">
        <f t="shared" si="17"/>
        <v>0</v>
      </c>
      <c r="J65" s="70">
        <f t="shared" si="17"/>
        <v>23567530</v>
      </c>
      <c r="K65" s="70">
        <f t="shared" si="17"/>
        <v>0</v>
      </c>
      <c r="L65" s="70">
        <f t="shared" si="17"/>
        <v>25227421</v>
      </c>
      <c r="M65" s="70">
        <f t="shared" si="17"/>
        <v>0</v>
      </c>
      <c r="N65" s="70">
        <f t="shared" si="17"/>
        <v>7767900</v>
      </c>
      <c r="O65" s="70">
        <f t="shared" si="17"/>
        <v>0</v>
      </c>
      <c r="P65" s="70">
        <f t="shared" si="17"/>
        <v>0</v>
      </c>
      <c r="Q65" s="70">
        <f t="shared" si="17"/>
        <v>0</v>
      </c>
      <c r="R65" s="70">
        <f t="shared" si="17"/>
        <v>0</v>
      </c>
      <c r="S65" s="70">
        <f t="shared" si="17"/>
        <v>0</v>
      </c>
      <c r="T65" s="70">
        <f t="shared" si="17"/>
        <v>128195438</v>
      </c>
      <c r="U65" s="70">
        <f t="shared" si="17"/>
        <v>0</v>
      </c>
      <c r="V65" s="70">
        <f t="shared" si="17"/>
        <v>1946773671</v>
      </c>
      <c r="W65" s="70">
        <f t="shared" si="17"/>
        <v>0</v>
      </c>
      <c r="X65" s="70">
        <f t="shared" si="17"/>
        <v>164068212</v>
      </c>
      <c r="Y65" s="70">
        <f t="shared" si="17"/>
        <v>0</v>
      </c>
      <c r="Z65" s="70">
        <f t="shared" si="17"/>
        <v>25341976</v>
      </c>
      <c r="AA65" s="70">
        <f t="shared" si="17"/>
        <v>0</v>
      </c>
      <c r="AB65" s="70">
        <f t="shared" si="17"/>
        <v>2400000</v>
      </c>
      <c r="AC65" s="70">
        <f t="shared" si="17"/>
        <v>0</v>
      </c>
      <c r="AD65" s="70">
        <f t="shared" si="17"/>
        <v>3037235342</v>
      </c>
      <c r="AE65" s="70">
        <f t="shared" si="17"/>
        <v>0</v>
      </c>
      <c r="AF65" s="70">
        <f t="shared" ca="1" si="17"/>
        <v>562457489</v>
      </c>
      <c r="AG65" s="70">
        <f t="shared" ca="1" si="17"/>
        <v>0</v>
      </c>
      <c r="AH65" s="70">
        <f t="shared" ca="1" si="17"/>
        <v>3599692831</v>
      </c>
      <c r="AI65" s="70">
        <f t="shared" si="17"/>
        <v>0</v>
      </c>
      <c r="AJ65" s="70">
        <f t="shared" ref="AJ65:AK65" si="18">AJ52+AJ55+AJ58+AJ61</f>
        <v>0</v>
      </c>
      <c r="AK65" s="70">
        <f t="shared" si="18"/>
        <v>8533</v>
      </c>
      <c r="AL65" s="25"/>
    </row>
    <row r="66" spans="1:38" x14ac:dyDescent="0.25">
      <c r="A66" s="11" t="s">
        <v>235</v>
      </c>
      <c r="B66" s="18"/>
      <c r="C66" s="18" t="s">
        <v>119</v>
      </c>
      <c r="D66" s="70">
        <f>D55</f>
        <v>12890113</v>
      </c>
      <c r="E66" s="70">
        <f t="shared" ref="E66:AI66" si="19">E55</f>
        <v>0</v>
      </c>
      <c r="F66" s="70">
        <f t="shared" si="19"/>
        <v>1755871</v>
      </c>
      <c r="G66" s="70">
        <f t="shared" si="19"/>
        <v>0</v>
      </c>
      <c r="H66" s="70">
        <f t="shared" si="19"/>
        <v>1173315</v>
      </c>
      <c r="I66" s="70">
        <f t="shared" si="19"/>
        <v>0</v>
      </c>
      <c r="J66" s="70">
        <f t="shared" si="19"/>
        <v>0</v>
      </c>
      <c r="K66" s="70">
        <f t="shared" si="19"/>
        <v>0</v>
      </c>
      <c r="L66" s="70">
        <f t="shared" si="19"/>
        <v>0</v>
      </c>
      <c r="M66" s="70">
        <f t="shared" si="19"/>
        <v>0</v>
      </c>
      <c r="N66" s="70">
        <f t="shared" si="19"/>
        <v>0</v>
      </c>
      <c r="O66" s="70">
        <f t="shared" si="19"/>
        <v>0</v>
      </c>
      <c r="P66" s="70">
        <f t="shared" si="19"/>
        <v>0</v>
      </c>
      <c r="Q66" s="70">
        <f t="shared" si="19"/>
        <v>0</v>
      </c>
      <c r="R66" s="70">
        <f t="shared" si="19"/>
        <v>0</v>
      </c>
      <c r="S66" s="70">
        <f t="shared" si="19"/>
        <v>0</v>
      </c>
      <c r="T66" s="70">
        <f t="shared" si="19"/>
        <v>0</v>
      </c>
      <c r="U66" s="70">
        <f t="shared" si="19"/>
        <v>0</v>
      </c>
      <c r="V66" s="70">
        <f t="shared" si="19"/>
        <v>0</v>
      </c>
      <c r="W66" s="70">
        <f t="shared" si="19"/>
        <v>0</v>
      </c>
      <c r="X66" s="70">
        <f t="shared" si="19"/>
        <v>0</v>
      </c>
      <c r="Y66" s="70">
        <f t="shared" si="19"/>
        <v>0</v>
      </c>
      <c r="Z66" s="70">
        <f t="shared" si="19"/>
        <v>0</v>
      </c>
      <c r="AA66" s="70">
        <f t="shared" si="19"/>
        <v>0</v>
      </c>
      <c r="AB66" s="70">
        <f t="shared" si="19"/>
        <v>0</v>
      </c>
      <c r="AC66" s="70">
        <f t="shared" si="19"/>
        <v>0</v>
      </c>
      <c r="AD66" s="70">
        <f t="shared" si="19"/>
        <v>15819299</v>
      </c>
      <c r="AE66" s="70">
        <f t="shared" si="19"/>
        <v>0</v>
      </c>
      <c r="AF66" s="70">
        <f t="shared" si="19"/>
        <v>0</v>
      </c>
      <c r="AG66" s="70">
        <f t="shared" si="19"/>
        <v>0</v>
      </c>
      <c r="AH66" s="70">
        <f t="shared" si="19"/>
        <v>15819299</v>
      </c>
      <c r="AI66" s="70">
        <f t="shared" si="19"/>
        <v>0</v>
      </c>
      <c r="AJ66" s="70">
        <f t="shared" ref="AJ66:AK66" si="20">AJ56</f>
        <v>0</v>
      </c>
      <c r="AK66" s="70">
        <f t="shared" si="20"/>
        <v>0</v>
      </c>
      <c r="AL66" s="25"/>
    </row>
    <row r="67" spans="1:38" x14ac:dyDescent="0.25">
      <c r="A67" s="11" t="s">
        <v>236</v>
      </c>
      <c r="B67" s="18"/>
      <c r="C67" s="18" t="s">
        <v>92</v>
      </c>
      <c r="D67" s="70">
        <f>D53+D59+D62</f>
        <v>117675816</v>
      </c>
      <c r="E67" s="70">
        <f t="shared" ref="E67:AK67" si="21">E53+E59+E62</f>
        <v>0</v>
      </c>
      <c r="F67" s="70">
        <f t="shared" si="21"/>
        <v>15049930</v>
      </c>
      <c r="G67" s="70">
        <f t="shared" si="21"/>
        <v>0</v>
      </c>
      <c r="H67" s="70">
        <f t="shared" si="21"/>
        <v>174518026</v>
      </c>
      <c r="I67" s="70">
        <f t="shared" si="21"/>
        <v>0</v>
      </c>
      <c r="J67" s="70">
        <f t="shared" si="21"/>
        <v>0</v>
      </c>
      <c r="K67" s="70">
        <f t="shared" si="21"/>
        <v>0</v>
      </c>
      <c r="L67" s="70">
        <f t="shared" si="21"/>
        <v>3300000</v>
      </c>
      <c r="M67" s="70">
        <f t="shared" si="21"/>
        <v>0</v>
      </c>
      <c r="N67" s="70">
        <f t="shared" si="21"/>
        <v>0</v>
      </c>
      <c r="O67" s="70">
        <f t="shared" si="21"/>
        <v>0</v>
      </c>
      <c r="P67" s="70">
        <f t="shared" si="21"/>
        <v>0</v>
      </c>
      <c r="Q67" s="70">
        <f t="shared" si="21"/>
        <v>0</v>
      </c>
      <c r="R67" s="70">
        <f t="shared" si="21"/>
        <v>0</v>
      </c>
      <c r="S67" s="70">
        <f t="shared" si="21"/>
        <v>0</v>
      </c>
      <c r="T67" s="70">
        <f t="shared" si="21"/>
        <v>4355939</v>
      </c>
      <c r="U67" s="70">
        <f t="shared" si="21"/>
        <v>0</v>
      </c>
      <c r="V67" s="70">
        <f t="shared" si="21"/>
        <v>20653836</v>
      </c>
      <c r="W67" s="70">
        <f t="shared" si="21"/>
        <v>0</v>
      </c>
      <c r="X67" s="70">
        <f t="shared" si="21"/>
        <v>0</v>
      </c>
      <c r="Y67" s="70">
        <f t="shared" si="21"/>
        <v>0</v>
      </c>
      <c r="Z67" s="70">
        <f t="shared" si="21"/>
        <v>0</v>
      </c>
      <c r="AA67" s="70">
        <f t="shared" si="21"/>
        <v>0</v>
      </c>
      <c r="AB67" s="70">
        <f t="shared" si="21"/>
        <v>0</v>
      </c>
      <c r="AC67" s="70">
        <f t="shared" si="21"/>
        <v>0</v>
      </c>
      <c r="AD67" s="70">
        <f>AD53+AD59+AD62</f>
        <v>335553547</v>
      </c>
      <c r="AE67" s="70">
        <f t="shared" si="21"/>
        <v>0</v>
      </c>
      <c r="AF67" s="70">
        <f t="shared" si="21"/>
        <v>0</v>
      </c>
      <c r="AG67" s="70">
        <f t="shared" si="21"/>
        <v>0</v>
      </c>
      <c r="AH67" s="70">
        <f t="shared" si="21"/>
        <v>335553547</v>
      </c>
      <c r="AI67" s="70">
        <f t="shared" si="21"/>
        <v>0</v>
      </c>
      <c r="AJ67" s="70">
        <f t="shared" si="21"/>
        <v>0</v>
      </c>
      <c r="AK67" s="70">
        <f t="shared" si="21"/>
        <v>66</v>
      </c>
      <c r="AL67" s="25"/>
    </row>
    <row r="68" spans="1:38" s="22" customFormat="1" x14ac:dyDescent="0.25">
      <c r="A68" s="11" t="s">
        <v>237</v>
      </c>
      <c r="B68" s="26"/>
      <c r="C68" s="26" t="s">
        <v>93</v>
      </c>
      <c r="D68" s="42">
        <f>SUM(D65:D67)</f>
        <v>505127115</v>
      </c>
      <c r="E68" s="42">
        <f>SUM(E65:E67)</f>
        <v>0</v>
      </c>
      <c r="F68" s="42">
        <f t="shared" ref="F68:AF68" si="22">SUM(F65:F67)</f>
        <v>60201125</v>
      </c>
      <c r="G68" s="42">
        <f t="shared" ref="G68" si="23">SUM(G65:G67)</f>
        <v>0</v>
      </c>
      <c r="H68" s="42">
        <f t="shared" si="22"/>
        <v>471628025</v>
      </c>
      <c r="I68" s="42">
        <f t="shared" ref="I68" si="24">SUM(I65:I67)</f>
        <v>0</v>
      </c>
      <c r="J68" s="42">
        <f t="shared" si="22"/>
        <v>23567530</v>
      </c>
      <c r="K68" s="42">
        <f t="shared" ref="K68" si="25">SUM(K65:K67)</f>
        <v>0</v>
      </c>
      <c r="L68" s="42">
        <f t="shared" si="22"/>
        <v>28527421</v>
      </c>
      <c r="M68" s="42">
        <f t="shared" ref="M68" si="26">SUM(M65:M67)</f>
        <v>0</v>
      </c>
      <c r="N68" s="42">
        <f t="shared" si="22"/>
        <v>7767900</v>
      </c>
      <c r="O68" s="42">
        <f t="shared" ref="O68" si="27">SUM(O65:O67)</f>
        <v>0</v>
      </c>
      <c r="P68" s="42">
        <f t="shared" si="22"/>
        <v>0</v>
      </c>
      <c r="Q68" s="42">
        <f t="shared" ref="Q68" si="28">SUM(Q65:Q67)</f>
        <v>0</v>
      </c>
      <c r="R68" s="42">
        <f t="shared" si="22"/>
        <v>0</v>
      </c>
      <c r="S68" s="42">
        <f t="shared" ref="S68" si="29">SUM(S65:S67)</f>
        <v>0</v>
      </c>
      <c r="T68" s="42">
        <f t="shared" si="22"/>
        <v>132551377</v>
      </c>
      <c r="U68" s="42">
        <f t="shared" ref="U68" si="30">SUM(U65:U67)</f>
        <v>0</v>
      </c>
      <c r="V68" s="42">
        <f t="shared" si="22"/>
        <v>1967427507</v>
      </c>
      <c r="W68" s="42">
        <f t="shared" ref="W68" si="31">SUM(W65:W67)</f>
        <v>0</v>
      </c>
      <c r="X68" s="42">
        <f t="shared" si="22"/>
        <v>164068212</v>
      </c>
      <c r="Y68" s="556">
        <f t="shared" ref="Y68" si="32">SUM(Y65:Y67)</f>
        <v>0</v>
      </c>
      <c r="Z68" s="42">
        <f t="shared" si="22"/>
        <v>25341976</v>
      </c>
      <c r="AA68" s="42">
        <f>SUM(AA65:AA67)</f>
        <v>0</v>
      </c>
      <c r="AB68" s="42">
        <f t="shared" ref="AB68:AC68" si="33">SUM(AB65:AB67)</f>
        <v>2400000</v>
      </c>
      <c r="AC68" s="42">
        <f t="shared" si="33"/>
        <v>0</v>
      </c>
      <c r="AD68" s="42">
        <f>SUM(AD65:AD67)</f>
        <v>3388608188</v>
      </c>
      <c r="AE68" s="42">
        <f>SUM(AE65:AE67)</f>
        <v>0</v>
      </c>
      <c r="AF68" s="42">
        <f t="shared" ca="1" si="22"/>
        <v>562457489</v>
      </c>
      <c r="AG68" s="42">
        <f t="shared" ref="AG68" ca="1" si="34">SUM(AG65:AG67)</f>
        <v>0</v>
      </c>
      <c r="AH68" s="42"/>
      <c r="AI68" s="40"/>
      <c r="AJ68" s="25"/>
      <c r="AK68" s="25"/>
      <c r="AL68" s="559"/>
    </row>
    <row r="69" spans="1:38" x14ac:dyDescent="0.25">
      <c r="AD69" s="129"/>
      <c r="AF69" s="25"/>
      <c r="AG69" s="25"/>
      <c r="AH69" s="25"/>
      <c r="AI69" s="25"/>
      <c r="AJ69" s="25"/>
      <c r="AK69" s="25"/>
    </row>
    <row r="70" spans="1:38" x14ac:dyDescent="0.25">
      <c r="H70" s="142"/>
      <c r="L70" s="25"/>
      <c r="T70" s="25"/>
      <c r="AA70" s="25"/>
      <c r="AB70" s="25"/>
      <c r="AC70" s="25"/>
      <c r="AD70" s="25"/>
      <c r="AE70" s="25"/>
      <c r="AI70" s="25"/>
      <c r="AJ70" s="25"/>
      <c r="AK70" s="9">
        <v>13142</v>
      </c>
    </row>
    <row r="71" spans="1:38" x14ac:dyDescent="0.25">
      <c r="L71" s="25"/>
      <c r="AD71" s="25"/>
      <c r="AE71" s="25"/>
      <c r="AG71" s="25"/>
      <c r="AH71" s="25"/>
      <c r="AI71" s="25"/>
      <c r="AJ71" s="25"/>
      <c r="AK71" s="25"/>
    </row>
    <row r="72" spans="1:38" x14ac:dyDescent="0.25">
      <c r="L72" s="25"/>
      <c r="Z72" s="58"/>
      <c r="AA72" s="58"/>
      <c r="AB72" s="58"/>
      <c r="AC72" s="58"/>
      <c r="AD72" s="58"/>
      <c r="AG72" s="25"/>
      <c r="AH72" s="25"/>
    </row>
    <row r="73" spans="1:38" x14ac:dyDescent="0.25">
      <c r="Z73" s="58"/>
      <c r="AA73" s="58"/>
      <c r="AB73" s="58"/>
      <c r="AC73" s="58"/>
      <c r="AD73" s="58"/>
      <c r="AG73" s="25"/>
    </row>
    <row r="74" spans="1:38" x14ac:dyDescent="0.25">
      <c r="T74" s="22"/>
      <c r="U74" s="22"/>
      <c r="Z74" s="58"/>
      <c r="AA74" s="58"/>
      <c r="AB74" s="58"/>
      <c r="AC74" s="58"/>
      <c r="AD74" s="59"/>
    </row>
  </sheetData>
  <mergeCells count="33"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F5:AG5"/>
    <mergeCell ref="AF4:AG4"/>
    <mergeCell ref="AB5:AC5"/>
    <mergeCell ref="X5:Y5"/>
    <mergeCell ref="AB4:AC4"/>
    <mergeCell ref="AD5:AE5"/>
    <mergeCell ref="Z4:AA4"/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H43 AG63" formula="1"/>
    <ignoredError sqref="R57:S57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W24"/>
  <sheetViews>
    <sheetView zoomScaleNormal="100" zoomScaleSheetLayoutView="100" workbookViewId="0">
      <selection activeCell="F9" sqref="F9"/>
    </sheetView>
  </sheetViews>
  <sheetFormatPr defaultColWidth="9.28515625" defaultRowHeight="15" x14ac:dyDescent="0.25"/>
  <cols>
    <col min="1" max="1" width="5.28515625" style="49" customWidth="1"/>
    <col min="2" max="2" width="11.28515625" style="66" bestFit="1" customWidth="1"/>
    <col min="3" max="3" width="35.85546875" style="49" customWidth="1"/>
    <col min="4" max="4" width="12.28515625" style="49" customWidth="1"/>
    <col min="5" max="5" width="12.42578125" style="49" bestFit="1" customWidth="1"/>
    <col min="6" max="6" width="13.7109375" style="49" bestFit="1" customWidth="1"/>
    <col min="7" max="7" width="11.28515625" style="49" bestFit="1" customWidth="1"/>
    <col min="8" max="8" width="10.5703125" style="49" bestFit="1" customWidth="1"/>
    <col min="9" max="9" width="10.140625" style="49" bestFit="1" customWidth="1"/>
    <col min="10" max="10" width="8.7109375" style="49" customWidth="1"/>
    <col min="11" max="11" width="7.85546875" style="49" bestFit="1" customWidth="1"/>
    <col min="12" max="12" width="8.28515625" style="49" customWidth="1"/>
    <col min="13" max="13" width="7.85546875" style="49" bestFit="1" customWidth="1"/>
    <col min="14" max="14" width="8.42578125" style="49" customWidth="1"/>
    <col min="15" max="15" width="8.42578125" style="49" bestFit="1" customWidth="1"/>
    <col min="16" max="16" width="8.42578125" style="49" customWidth="1"/>
    <col min="17" max="17" width="8.140625" style="49" bestFit="1" customWidth="1"/>
    <col min="18" max="18" width="9.28515625" style="49" customWidth="1"/>
    <col min="19" max="19" width="8" style="49" bestFit="1" customWidth="1"/>
    <col min="20" max="20" width="8.28515625" style="49" customWidth="1"/>
    <col min="21" max="21" width="8.140625" style="49" bestFit="1" customWidth="1"/>
    <col min="22" max="22" width="12.42578125" style="49" bestFit="1" customWidth="1"/>
    <col min="23" max="23" width="11.7109375" style="49" customWidth="1"/>
    <col min="24" max="16384" width="9.28515625" style="49"/>
  </cols>
  <sheetData>
    <row r="1" spans="1:23" ht="23.25" customHeight="1" x14ac:dyDescent="0.25">
      <c r="O1" s="647" t="s">
        <v>537</v>
      </c>
      <c r="P1" s="647"/>
      <c r="Q1" s="647"/>
      <c r="R1" s="647"/>
      <c r="S1" s="647"/>
      <c r="T1" s="647"/>
      <c r="U1" s="647"/>
      <c r="V1" s="647"/>
    </row>
    <row r="2" spans="1:23" x14ac:dyDescent="0.25">
      <c r="V2" s="530"/>
    </row>
    <row r="3" spans="1:23" ht="48" customHeight="1" x14ac:dyDescent="0.25">
      <c r="A3" s="527"/>
      <c r="B3" s="528"/>
      <c r="C3" s="648" t="s">
        <v>538</v>
      </c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529"/>
    </row>
    <row r="4" spans="1:23" ht="48" customHeight="1" x14ac:dyDescent="0.25">
      <c r="A4" s="526" t="s">
        <v>58</v>
      </c>
      <c r="B4" s="526" t="s">
        <v>66</v>
      </c>
      <c r="C4" s="526" t="s">
        <v>59</v>
      </c>
      <c r="D4" s="653" t="s">
        <v>60</v>
      </c>
      <c r="E4" s="654"/>
      <c r="F4" s="653" t="s">
        <v>61</v>
      </c>
      <c r="G4" s="654"/>
      <c r="H4" s="653" t="s">
        <v>68</v>
      </c>
      <c r="I4" s="654"/>
      <c r="J4" s="653" t="s">
        <v>70</v>
      </c>
      <c r="K4" s="654"/>
      <c r="L4" s="653" t="s">
        <v>71</v>
      </c>
      <c r="M4" s="654"/>
      <c r="N4" s="653" t="s">
        <v>72</v>
      </c>
      <c r="O4" s="654"/>
      <c r="P4" s="653" t="s">
        <v>73</v>
      </c>
      <c r="Q4" s="654"/>
      <c r="R4" s="653" t="s">
        <v>106</v>
      </c>
      <c r="S4" s="654"/>
      <c r="T4" s="653" t="s">
        <v>100</v>
      </c>
      <c r="U4" s="654"/>
      <c r="V4" s="655" t="s">
        <v>189</v>
      </c>
      <c r="W4" s="655"/>
    </row>
    <row r="5" spans="1:23" ht="57.75" customHeight="1" x14ac:dyDescent="0.25">
      <c r="A5" s="110" t="s">
        <v>194</v>
      </c>
      <c r="B5" s="110" t="s">
        <v>115</v>
      </c>
      <c r="C5" s="67" t="s">
        <v>75</v>
      </c>
      <c r="D5" s="650" t="s">
        <v>41</v>
      </c>
      <c r="E5" s="651"/>
      <c r="F5" s="650" t="s">
        <v>107</v>
      </c>
      <c r="G5" s="651"/>
      <c r="H5" s="650" t="s">
        <v>42</v>
      </c>
      <c r="I5" s="651"/>
      <c r="J5" s="650" t="s">
        <v>108</v>
      </c>
      <c r="K5" s="651"/>
      <c r="L5" s="650" t="s">
        <v>44</v>
      </c>
      <c r="M5" s="651"/>
      <c r="N5" s="650" t="s">
        <v>47</v>
      </c>
      <c r="O5" s="651"/>
      <c r="P5" s="650" t="s">
        <v>48</v>
      </c>
      <c r="Q5" s="651"/>
      <c r="R5" s="650" t="s">
        <v>111</v>
      </c>
      <c r="S5" s="651"/>
      <c r="T5" s="650" t="s">
        <v>112</v>
      </c>
      <c r="U5" s="651"/>
      <c r="V5" s="652" t="s">
        <v>90</v>
      </c>
      <c r="W5" s="652"/>
    </row>
    <row r="6" spans="1:23" ht="57" x14ac:dyDescent="0.25">
      <c r="A6" s="50"/>
      <c r="B6" s="63"/>
      <c r="C6" s="67" t="s">
        <v>96</v>
      </c>
      <c r="D6" s="54" t="s">
        <v>529</v>
      </c>
      <c r="E6" s="15" t="s">
        <v>526</v>
      </c>
      <c r="F6" s="54" t="s">
        <v>529</v>
      </c>
      <c r="G6" s="15" t="s">
        <v>526</v>
      </c>
      <c r="H6" s="54" t="s">
        <v>529</v>
      </c>
      <c r="I6" s="15" t="s">
        <v>526</v>
      </c>
      <c r="J6" s="54" t="s">
        <v>529</v>
      </c>
      <c r="K6" s="15" t="s">
        <v>526</v>
      </c>
      <c r="L6" s="54" t="s">
        <v>529</v>
      </c>
      <c r="M6" s="15" t="s">
        <v>526</v>
      </c>
      <c r="N6" s="54" t="s">
        <v>529</v>
      </c>
      <c r="O6" s="15" t="s">
        <v>526</v>
      </c>
      <c r="P6" s="54" t="s">
        <v>529</v>
      </c>
      <c r="Q6" s="15" t="s">
        <v>526</v>
      </c>
      <c r="R6" s="54" t="s">
        <v>529</v>
      </c>
      <c r="S6" s="15" t="s">
        <v>526</v>
      </c>
      <c r="T6" s="54" t="s">
        <v>529</v>
      </c>
      <c r="U6" s="15" t="s">
        <v>526</v>
      </c>
      <c r="V6" s="54" t="s">
        <v>529</v>
      </c>
      <c r="W6" s="15" t="s">
        <v>526</v>
      </c>
    </row>
    <row r="7" spans="1:23" x14ac:dyDescent="0.25">
      <c r="A7" s="50" t="s">
        <v>1</v>
      </c>
      <c r="B7" s="50" t="s">
        <v>83</v>
      </c>
      <c r="C7" s="68" t="s">
        <v>240</v>
      </c>
      <c r="D7" s="89">
        <v>90230793</v>
      </c>
      <c r="E7" s="89"/>
      <c r="F7" s="89">
        <v>12291097</v>
      </c>
      <c r="G7" s="89"/>
      <c r="H7" s="89">
        <v>8213206</v>
      </c>
      <c r="I7" s="89"/>
      <c r="J7" s="90"/>
      <c r="K7" s="90"/>
      <c r="L7" s="88"/>
      <c r="M7" s="88"/>
      <c r="N7" s="88"/>
      <c r="O7" s="88"/>
      <c r="P7" s="88"/>
      <c r="Q7" s="88"/>
      <c r="R7" s="88"/>
      <c r="S7" s="88"/>
      <c r="T7" s="90"/>
      <c r="U7" s="90"/>
      <c r="V7" s="101">
        <f>D7+F7+H7+J7+L7+N7+P7+R7+T7</f>
        <v>110735096</v>
      </c>
      <c r="W7" s="101"/>
    </row>
    <row r="8" spans="1:23" x14ac:dyDescent="0.25">
      <c r="A8" s="50" t="s">
        <v>3</v>
      </c>
      <c r="B8" s="50" t="s">
        <v>123</v>
      </c>
      <c r="C8" s="68" t="s">
        <v>119</v>
      </c>
      <c r="D8" s="89">
        <v>12890113</v>
      </c>
      <c r="E8" s="89"/>
      <c r="F8" s="89">
        <v>1755871</v>
      </c>
      <c r="G8" s="89"/>
      <c r="H8" s="89">
        <v>1173315</v>
      </c>
      <c r="I8" s="89"/>
      <c r="J8" s="90"/>
      <c r="K8" s="90"/>
      <c r="L8" s="88"/>
      <c r="M8" s="88"/>
      <c r="N8" s="88"/>
      <c r="O8" s="88"/>
      <c r="P8" s="88"/>
      <c r="Q8" s="88"/>
      <c r="R8" s="88"/>
      <c r="S8" s="88"/>
      <c r="T8" s="90"/>
      <c r="U8" s="90"/>
      <c r="V8" s="101">
        <f t="shared" ref="V8:V10" si="0">SUM(D8:U8)</f>
        <v>15819299</v>
      </c>
      <c r="W8" s="101"/>
    </row>
    <row r="9" spans="1:23" x14ac:dyDescent="0.25">
      <c r="A9" s="50" t="s">
        <v>4</v>
      </c>
      <c r="B9" s="50"/>
      <c r="C9" s="68" t="s">
        <v>215</v>
      </c>
      <c r="D9" s="89"/>
      <c r="E9" s="89"/>
      <c r="F9" s="89"/>
      <c r="G9" s="89"/>
      <c r="H9" s="89"/>
      <c r="I9" s="89"/>
      <c r="J9" s="90"/>
      <c r="K9" s="90"/>
      <c r="L9" s="88"/>
      <c r="M9" s="88"/>
      <c r="N9" s="88"/>
      <c r="O9" s="88"/>
      <c r="P9" s="88"/>
      <c r="Q9" s="88"/>
      <c r="R9" s="88"/>
      <c r="S9" s="88"/>
      <c r="T9" s="90"/>
      <c r="U9" s="90"/>
      <c r="V9" s="101">
        <f t="shared" si="0"/>
        <v>0</v>
      </c>
      <c r="W9" s="101"/>
    </row>
    <row r="10" spans="1:23" ht="27.75" customHeight="1" x14ac:dyDescent="0.25">
      <c r="A10" s="50" t="s">
        <v>6</v>
      </c>
      <c r="B10" s="50"/>
      <c r="C10" s="538" t="s">
        <v>216</v>
      </c>
      <c r="D10" s="89"/>
      <c r="E10" s="89"/>
      <c r="F10" s="89"/>
      <c r="G10" s="89"/>
      <c r="H10" s="89"/>
      <c r="I10" s="89"/>
      <c r="J10" s="90"/>
      <c r="K10" s="90"/>
      <c r="L10" s="88"/>
      <c r="M10" s="88"/>
      <c r="N10" s="88"/>
      <c r="O10" s="88"/>
      <c r="P10" s="88"/>
      <c r="Q10" s="88"/>
      <c r="R10" s="88"/>
      <c r="S10" s="88"/>
      <c r="T10" s="90"/>
      <c r="U10" s="90"/>
      <c r="V10" s="101">
        <f t="shared" si="0"/>
        <v>0</v>
      </c>
      <c r="W10" s="101"/>
    </row>
    <row r="11" spans="1:23" ht="15.75" x14ac:dyDescent="0.25">
      <c r="A11" s="50"/>
      <c r="B11" s="50"/>
      <c r="C11" s="67" t="s">
        <v>98</v>
      </c>
      <c r="D11" s="101">
        <f>SUM(D7:D10)</f>
        <v>103120906</v>
      </c>
      <c r="E11" s="101">
        <f t="shared" ref="E11:W11" si="1">SUM(E7:E10)</f>
        <v>0</v>
      </c>
      <c r="F11" s="101">
        <f t="shared" si="1"/>
        <v>14046968</v>
      </c>
      <c r="G11" s="101">
        <f t="shared" si="1"/>
        <v>0</v>
      </c>
      <c r="H11" s="101">
        <f t="shared" si="1"/>
        <v>9386521</v>
      </c>
      <c r="I11" s="101">
        <f t="shared" si="1"/>
        <v>0</v>
      </c>
      <c r="J11" s="101">
        <f t="shared" si="1"/>
        <v>0</v>
      </c>
      <c r="K11" s="101">
        <f t="shared" si="1"/>
        <v>0</v>
      </c>
      <c r="L11" s="101">
        <f t="shared" si="1"/>
        <v>0</v>
      </c>
      <c r="M11" s="101">
        <f t="shared" si="1"/>
        <v>0</v>
      </c>
      <c r="N11" s="101">
        <f t="shared" si="1"/>
        <v>0</v>
      </c>
      <c r="O11" s="101">
        <f t="shared" si="1"/>
        <v>0</v>
      </c>
      <c r="P11" s="101">
        <f t="shared" si="1"/>
        <v>0</v>
      </c>
      <c r="Q11" s="101">
        <f t="shared" si="1"/>
        <v>0</v>
      </c>
      <c r="R11" s="101">
        <f t="shared" si="1"/>
        <v>0</v>
      </c>
      <c r="S11" s="101">
        <f t="shared" si="1"/>
        <v>0</v>
      </c>
      <c r="T11" s="101">
        <f t="shared" si="1"/>
        <v>0</v>
      </c>
      <c r="U11" s="101">
        <f t="shared" si="1"/>
        <v>0</v>
      </c>
      <c r="V11" s="101">
        <f t="shared" si="1"/>
        <v>126554395</v>
      </c>
      <c r="W11" s="101">
        <f t="shared" si="1"/>
        <v>0</v>
      </c>
    </row>
    <row r="12" spans="1:23" x14ac:dyDescent="0.25">
      <c r="A12" s="50" t="s">
        <v>8</v>
      </c>
      <c r="B12" s="50"/>
      <c r="C12" s="57" t="s">
        <v>119</v>
      </c>
      <c r="D12" s="87">
        <f>D8</f>
        <v>12890113</v>
      </c>
      <c r="E12" s="87"/>
      <c r="F12" s="87">
        <f>F8</f>
        <v>1755871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101"/>
      <c r="W12" s="87"/>
    </row>
    <row r="13" spans="1:23" x14ac:dyDescent="0.25">
      <c r="A13" s="50" t="s">
        <v>19</v>
      </c>
      <c r="B13" s="50"/>
      <c r="C13" s="57" t="s">
        <v>240</v>
      </c>
      <c r="D13" s="87">
        <f>D7</f>
        <v>90230793</v>
      </c>
      <c r="E13" s="87">
        <f t="shared" ref="E13:W13" si="2">E7</f>
        <v>0</v>
      </c>
      <c r="F13" s="87">
        <f t="shared" si="2"/>
        <v>12291097</v>
      </c>
      <c r="G13" s="87">
        <f t="shared" si="2"/>
        <v>0</v>
      </c>
      <c r="H13" s="87">
        <f t="shared" si="2"/>
        <v>8213206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  <c r="N13" s="87">
        <f t="shared" si="2"/>
        <v>0</v>
      </c>
      <c r="O13" s="87">
        <f t="shared" si="2"/>
        <v>0</v>
      </c>
      <c r="P13" s="87">
        <f t="shared" si="2"/>
        <v>0</v>
      </c>
      <c r="Q13" s="87">
        <f t="shared" si="2"/>
        <v>0</v>
      </c>
      <c r="R13" s="87">
        <f t="shared" si="2"/>
        <v>0</v>
      </c>
      <c r="S13" s="87">
        <f t="shared" si="2"/>
        <v>0</v>
      </c>
      <c r="T13" s="87">
        <f t="shared" si="2"/>
        <v>0</v>
      </c>
      <c r="U13" s="87">
        <f t="shared" si="2"/>
        <v>0</v>
      </c>
      <c r="V13" s="87">
        <f t="shared" si="2"/>
        <v>110735096</v>
      </c>
      <c r="W13" s="87">
        <f t="shared" si="2"/>
        <v>0</v>
      </c>
    </row>
    <row r="15" spans="1:23" x14ac:dyDescent="0.25">
      <c r="D15" s="49">
        <v>103120906</v>
      </c>
      <c r="F15" s="49">
        <v>14046968</v>
      </c>
    </row>
    <row r="16" spans="1:23" x14ac:dyDescent="0.25">
      <c r="D16" s="713">
        <f>D15*0.875</f>
        <v>90230792.75</v>
      </c>
      <c r="F16" s="76">
        <f>F15*0.875</f>
        <v>12291097</v>
      </c>
      <c r="U16" s="76"/>
      <c r="V16" s="76"/>
    </row>
    <row r="17" spans="4:8" x14ac:dyDescent="0.25">
      <c r="D17" s="712">
        <f>D13/D11</f>
        <v>0.87500000242433862</v>
      </c>
      <c r="H17" s="76"/>
    </row>
    <row r="18" spans="4:8" x14ac:dyDescent="0.25">
      <c r="D18" s="76">
        <f>D15-D7</f>
        <v>12890113</v>
      </c>
      <c r="F18" s="76">
        <f>F16-F15</f>
        <v>-1755871</v>
      </c>
    </row>
    <row r="23" spans="4:8" x14ac:dyDescent="0.25">
      <c r="F23" s="76"/>
    </row>
    <row r="24" spans="4:8" x14ac:dyDescent="0.25">
      <c r="F24" s="76"/>
    </row>
  </sheetData>
  <mergeCells count="22">
    <mergeCell ref="V4:W4"/>
    <mergeCell ref="L4:M4"/>
    <mergeCell ref="N4:O4"/>
    <mergeCell ref="P4:Q4"/>
    <mergeCell ref="R4:S4"/>
    <mergeCell ref="T4:U4"/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2:Z21"/>
  <sheetViews>
    <sheetView zoomScaleNormal="100" zoomScaleSheetLayoutView="100" workbookViewId="0">
      <selection activeCell="I12" sqref="I12"/>
    </sheetView>
  </sheetViews>
  <sheetFormatPr defaultColWidth="9.28515625" defaultRowHeight="15" x14ac:dyDescent="0.25"/>
  <cols>
    <col min="1" max="1" width="5.5703125" style="9" customWidth="1"/>
    <col min="2" max="2" width="14" style="69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14062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5" hidden="1" customWidth="1"/>
    <col min="24" max="24" width="12" style="9" hidden="1" customWidth="1"/>
    <col min="25" max="25" width="12.42578125" style="22" bestFit="1" customWidth="1"/>
    <col min="26" max="26" width="11.140625" style="9" bestFit="1" customWidth="1"/>
    <col min="27" max="16384" width="9.28515625" style="9"/>
  </cols>
  <sheetData>
    <row r="2" spans="1:25" x14ac:dyDescent="0.25">
      <c r="L2" s="639" t="s">
        <v>539</v>
      </c>
      <c r="M2" s="639"/>
      <c r="N2" s="639"/>
      <c r="O2" s="639"/>
      <c r="P2" s="639"/>
      <c r="Q2" s="639"/>
      <c r="R2" s="639"/>
      <c r="S2" s="639"/>
    </row>
    <row r="3" spans="1:25" ht="54" customHeight="1" x14ac:dyDescent="0.25">
      <c r="A3" s="116"/>
      <c r="C3" s="656" t="s">
        <v>540</v>
      </c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7"/>
    </row>
    <row r="4" spans="1:25" ht="54" customHeight="1" x14ac:dyDescent="0.25">
      <c r="A4" s="519" t="s">
        <v>58</v>
      </c>
      <c r="B4" s="519" t="s">
        <v>66</v>
      </c>
      <c r="C4" s="519" t="s">
        <v>59</v>
      </c>
      <c r="D4" s="659" t="s">
        <v>60</v>
      </c>
      <c r="E4" s="659"/>
      <c r="F4" s="659" t="s">
        <v>61</v>
      </c>
      <c r="G4" s="659"/>
      <c r="H4" s="659" t="s">
        <v>68</v>
      </c>
      <c r="I4" s="659"/>
      <c r="J4" s="659" t="s">
        <v>70</v>
      </c>
      <c r="K4" s="659"/>
      <c r="L4" s="659" t="s">
        <v>71</v>
      </c>
      <c r="M4" s="659"/>
      <c r="N4" s="659" t="s">
        <v>72</v>
      </c>
      <c r="O4" s="659"/>
      <c r="P4" s="659" t="s">
        <v>73</v>
      </c>
      <c r="Q4" s="659"/>
      <c r="R4" s="659" t="s">
        <v>106</v>
      </c>
      <c r="S4" s="659"/>
      <c r="T4" s="659" t="s">
        <v>100</v>
      </c>
      <c r="U4" s="659"/>
      <c r="V4" s="659" t="s">
        <v>189</v>
      </c>
      <c r="W4" s="659"/>
      <c r="X4" s="659"/>
      <c r="Y4" s="659"/>
    </row>
    <row r="5" spans="1:25" ht="45" customHeight="1" x14ac:dyDescent="0.25">
      <c r="A5" s="115" t="s">
        <v>194</v>
      </c>
      <c r="B5" s="114" t="s">
        <v>103</v>
      </c>
      <c r="C5" s="14" t="s">
        <v>75</v>
      </c>
      <c r="D5" s="652" t="s">
        <v>41</v>
      </c>
      <c r="E5" s="652"/>
      <c r="F5" s="652" t="s">
        <v>107</v>
      </c>
      <c r="G5" s="652"/>
      <c r="H5" s="652" t="s">
        <v>42</v>
      </c>
      <c r="I5" s="652"/>
      <c r="J5" s="652" t="s">
        <v>108</v>
      </c>
      <c r="K5" s="652"/>
      <c r="L5" s="652" t="s">
        <v>121</v>
      </c>
      <c r="M5" s="652"/>
      <c r="N5" s="652" t="s">
        <v>47</v>
      </c>
      <c r="O5" s="652"/>
      <c r="P5" s="652" t="s">
        <v>48</v>
      </c>
      <c r="Q5" s="652"/>
      <c r="R5" s="652" t="s">
        <v>111</v>
      </c>
      <c r="S5" s="652"/>
      <c r="T5" s="652" t="s">
        <v>116</v>
      </c>
      <c r="U5" s="652"/>
      <c r="V5" s="658" t="s">
        <v>90</v>
      </c>
      <c r="W5" s="658"/>
      <c r="X5" s="658"/>
      <c r="Y5" s="658"/>
    </row>
    <row r="6" spans="1:25" ht="46.5" customHeight="1" x14ac:dyDescent="0.25">
      <c r="A6" s="11" t="s">
        <v>1</v>
      </c>
      <c r="B6" s="18"/>
      <c r="C6" s="14" t="s">
        <v>96</v>
      </c>
      <c r="D6" s="54" t="s">
        <v>541</v>
      </c>
      <c r="E6" s="15" t="s">
        <v>526</v>
      </c>
      <c r="F6" s="54" t="s">
        <v>541</v>
      </c>
      <c r="G6" s="15" t="s">
        <v>526</v>
      </c>
      <c r="H6" s="54" t="s">
        <v>541</v>
      </c>
      <c r="I6" s="15" t="s">
        <v>526</v>
      </c>
      <c r="J6" s="54" t="s">
        <v>541</v>
      </c>
      <c r="K6" s="15" t="s">
        <v>526</v>
      </c>
      <c r="L6" s="54" t="s">
        <v>541</v>
      </c>
      <c r="M6" s="15" t="s">
        <v>526</v>
      </c>
      <c r="N6" s="54" t="s">
        <v>541</v>
      </c>
      <c r="O6" s="15" t="s">
        <v>526</v>
      </c>
      <c r="P6" s="54" t="s">
        <v>541</v>
      </c>
      <c r="Q6" s="15" t="s">
        <v>526</v>
      </c>
      <c r="R6" s="54" t="s">
        <v>541</v>
      </c>
      <c r="S6" s="15" t="s">
        <v>526</v>
      </c>
      <c r="T6" s="54" t="s">
        <v>541</v>
      </c>
      <c r="U6" s="15" t="s">
        <v>526</v>
      </c>
      <c r="V6" s="54" t="s">
        <v>541</v>
      </c>
      <c r="W6" s="15" t="s">
        <v>476</v>
      </c>
      <c r="X6" s="54" t="s">
        <v>482</v>
      </c>
      <c r="Y6" s="15" t="s">
        <v>526</v>
      </c>
    </row>
    <row r="7" spans="1:25" x14ac:dyDescent="0.25">
      <c r="A7" s="11" t="s">
        <v>3</v>
      </c>
      <c r="B7" s="18" t="s">
        <v>84</v>
      </c>
      <c r="C7" s="10" t="s">
        <v>241</v>
      </c>
      <c r="D7" s="118">
        <v>52827103</v>
      </c>
      <c r="E7" s="548"/>
      <c r="F7" s="118">
        <v>6763638</v>
      </c>
      <c r="G7" s="550"/>
      <c r="H7" s="98">
        <v>81495766</v>
      </c>
      <c r="I7" s="551"/>
      <c r="J7" s="98"/>
      <c r="K7" s="98"/>
      <c r="L7" s="98"/>
      <c r="M7" s="98"/>
      <c r="N7" s="98">
        <v>4052227</v>
      </c>
      <c r="O7" s="561"/>
      <c r="P7" s="98"/>
      <c r="Q7" s="98"/>
      <c r="R7" s="98"/>
      <c r="S7" s="98"/>
      <c r="T7" s="98"/>
      <c r="U7" s="98"/>
      <c r="V7" s="7">
        <f t="shared" ref="V7:V16" si="0">T7+R7+P7+N7+L7+J7+H7+F7+D7</f>
        <v>145138734</v>
      </c>
      <c r="W7" s="70">
        <v>63126</v>
      </c>
      <c r="X7" s="102">
        <f>58896+3200</f>
        <v>62096</v>
      </c>
      <c r="Y7" s="42">
        <f>E7+G7+I7+K7+M7+O7+Q7+S7+U7</f>
        <v>0</v>
      </c>
    </row>
    <row r="8" spans="1:25" x14ac:dyDescent="0.25">
      <c r="A8" s="11" t="s">
        <v>4</v>
      </c>
      <c r="B8" s="18" t="s">
        <v>84</v>
      </c>
      <c r="C8" s="10" t="s">
        <v>244</v>
      </c>
      <c r="D8" s="118">
        <v>63052713</v>
      </c>
      <c r="E8" s="548"/>
      <c r="F8" s="118">
        <v>8196852</v>
      </c>
      <c r="G8" s="550"/>
      <c r="H8" s="98">
        <v>76591546</v>
      </c>
      <c r="I8" s="551"/>
      <c r="J8" s="98"/>
      <c r="K8" s="98"/>
      <c r="L8" s="98"/>
      <c r="M8" s="98"/>
      <c r="N8" s="98">
        <v>303712</v>
      </c>
      <c r="O8" s="561"/>
      <c r="P8" s="98"/>
      <c r="Q8" s="98"/>
      <c r="R8" s="98"/>
      <c r="S8" s="98"/>
      <c r="T8" s="98"/>
      <c r="U8" s="98"/>
      <c r="V8" s="7">
        <f t="shared" si="0"/>
        <v>148144823</v>
      </c>
      <c r="W8" s="70"/>
      <c r="X8" s="102"/>
      <c r="Y8" s="42"/>
    </row>
    <row r="9" spans="1:25" x14ac:dyDescent="0.25">
      <c r="A9" s="11" t="s">
        <v>6</v>
      </c>
      <c r="B9" s="18" t="s">
        <v>83</v>
      </c>
      <c r="C9" s="10" t="s">
        <v>242</v>
      </c>
      <c r="D9" s="118">
        <v>4088020</v>
      </c>
      <c r="E9" s="548"/>
      <c r="F9" s="118">
        <v>531443</v>
      </c>
      <c r="G9" s="550"/>
      <c r="H9" s="98">
        <v>978479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7">
        <f t="shared" si="0"/>
        <v>5597942</v>
      </c>
      <c r="W9" s="70">
        <v>9158</v>
      </c>
      <c r="X9" s="102">
        <v>8953</v>
      </c>
      <c r="Y9" s="42">
        <f t="shared" ref="Y9:Y15" si="1">E9+G9+I9+K9+M9+O9+Q9+S9+U9</f>
        <v>0</v>
      </c>
    </row>
    <row r="10" spans="1:25" x14ac:dyDescent="0.25">
      <c r="A10" s="11" t="s">
        <v>8</v>
      </c>
      <c r="B10" s="18" t="s">
        <v>83</v>
      </c>
      <c r="C10" s="10" t="s">
        <v>243</v>
      </c>
      <c r="D10" s="118">
        <v>3968176</v>
      </c>
      <c r="E10" s="548"/>
      <c r="F10" s="118">
        <v>515863</v>
      </c>
      <c r="G10" s="550"/>
      <c r="H10" s="98">
        <v>767279</v>
      </c>
      <c r="I10" s="551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7">
        <f t="shared" si="0"/>
        <v>5251318</v>
      </c>
      <c r="W10" s="70"/>
      <c r="X10" s="102"/>
      <c r="Y10" s="42">
        <f t="shared" si="1"/>
        <v>0</v>
      </c>
    </row>
    <row r="11" spans="1:25" x14ac:dyDescent="0.25">
      <c r="A11" s="11" t="s">
        <v>19</v>
      </c>
      <c r="B11" s="18" t="s">
        <v>83</v>
      </c>
      <c r="C11" s="10" t="s">
        <v>474</v>
      </c>
      <c r="D11" s="118">
        <v>2592292</v>
      </c>
      <c r="E11" s="549"/>
      <c r="F11" s="118">
        <v>336998</v>
      </c>
      <c r="G11" s="98"/>
      <c r="H11" s="98">
        <v>15012795</v>
      </c>
      <c r="I11" s="561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7">
        <f t="shared" si="0"/>
        <v>17942085</v>
      </c>
      <c r="W11" s="70">
        <v>15074</v>
      </c>
      <c r="X11" s="102">
        <v>15183</v>
      </c>
      <c r="Y11" s="42">
        <f t="shared" si="1"/>
        <v>0</v>
      </c>
    </row>
    <row r="12" spans="1:25" x14ac:dyDescent="0.25">
      <c r="A12" s="11" t="s">
        <v>21</v>
      </c>
      <c r="B12" s="18" t="s">
        <v>83</v>
      </c>
      <c r="C12" s="10" t="s">
        <v>245</v>
      </c>
      <c r="D12" s="123">
        <v>11110762</v>
      </c>
      <c r="E12" s="548"/>
      <c r="F12" s="118">
        <v>1444399</v>
      </c>
      <c r="G12" s="550"/>
      <c r="H12" s="98">
        <v>430034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7">
        <f t="shared" si="0"/>
        <v>12985195</v>
      </c>
      <c r="W12" s="70">
        <v>6981</v>
      </c>
      <c r="X12" s="102">
        <v>7395</v>
      </c>
      <c r="Y12" s="42">
        <f t="shared" si="1"/>
        <v>0</v>
      </c>
    </row>
    <row r="13" spans="1:25" x14ac:dyDescent="0.25">
      <c r="A13" s="11" t="s">
        <v>22</v>
      </c>
      <c r="B13" s="18" t="s">
        <v>84</v>
      </c>
      <c r="C13" s="10" t="s">
        <v>483</v>
      </c>
      <c r="D13" s="123">
        <v>1376000</v>
      </c>
      <c r="E13" s="118"/>
      <c r="F13" s="118">
        <v>89440</v>
      </c>
      <c r="G13" s="98"/>
      <c r="H13" s="98">
        <v>62897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7">
        <f t="shared" si="0"/>
        <v>1528337</v>
      </c>
      <c r="W13" s="70"/>
      <c r="X13" s="102"/>
      <c r="Y13" s="42">
        <f t="shared" si="1"/>
        <v>0</v>
      </c>
    </row>
    <row r="14" spans="1:25" x14ac:dyDescent="0.25">
      <c r="A14" s="11" t="s">
        <v>24</v>
      </c>
      <c r="B14" s="18"/>
      <c r="C14" s="71" t="s">
        <v>98</v>
      </c>
      <c r="D14" s="7">
        <f t="shared" ref="D14:U14" si="2">SUM(D7:D13)</f>
        <v>139015066</v>
      </c>
      <c r="E14" s="7">
        <f t="shared" si="2"/>
        <v>0</v>
      </c>
      <c r="F14" s="7">
        <f t="shared" si="2"/>
        <v>17878633</v>
      </c>
      <c r="G14" s="7">
        <f t="shared" si="2"/>
        <v>0</v>
      </c>
      <c r="H14" s="7">
        <f t="shared" si="2"/>
        <v>175338796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4355939</v>
      </c>
      <c r="O14" s="7">
        <f t="shared" si="2"/>
        <v>0</v>
      </c>
      <c r="P14" s="7">
        <f t="shared" si="2"/>
        <v>0</v>
      </c>
      <c r="Q14" s="7">
        <f t="shared" si="2"/>
        <v>0</v>
      </c>
      <c r="R14" s="7">
        <f t="shared" si="2"/>
        <v>0</v>
      </c>
      <c r="S14" s="7">
        <f t="shared" si="2"/>
        <v>0</v>
      </c>
      <c r="T14" s="7">
        <f t="shared" si="2"/>
        <v>0</v>
      </c>
      <c r="U14" s="7">
        <f t="shared" si="2"/>
        <v>0</v>
      </c>
      <c r="V14" s="7">
        <f t="shared" si="0"/>
        <v>336588434</v>
      </c>
      <c r="W14" s="7">
        <f>SUM(W7:W13)</f>
        <v>94339</v>
      </c>
      <c r="X14" s="7">
        <f>SUM(X7:X13)</f>
        <v>93627</v>
      </c>
      <c r="Y14" s="42">
        <f>E14+G14+I14+K14+M14+O14+Q14+S14+U14</f>
        <v>0</v>
      </c>
    </row>
    <row r="15" spans="1:25" x14ac:dyDescent="0.25">
      <c r="A15" s="11" t="s">
        <v>25</v>
      </c>
      <c r="B15" s="18"/>
      <c r="C15" s="18" t="s">
        <v>88</v>
      </c>
      <c r="D15" s="70">
        <f t="shared" ref="D15:U15" si="3">SUMIF($B7:$B13,"kötelező",D7:D13)</f>
        <v>21759250</v>
      </c>
      <c r="E15" s="70">
        <f t="shared" si="3"/>
        <v>0</v>
      </c>
      <c r="F15" s="70">
        <f t="shared" si="3"/>
        <v>2828703</v>
      </c>
      <c r="G15" s="70">
        <f t="shared" si="3"/>
        <v>0</v>
      </c>
      <c r="H15" s="70">
        <f t="shared" si="3"/>
        <v>17188587</v>
      </c>
      <c r="I15" s="70">
        <f t="shared" si="3"/>
        <v>0</v>
      </c>
      <c r="J15" s="70">
        <f t="shared" si="3"/>
        <v>0</v>
      </c>
      <c r="K15" s="70">
        <f t="shared" si="3"/>
        <v>0</v>
      </c>
      <c r="L15" s="70">
        <f t="shared" si="3"/>
        <v>0</v>
      </c>
      <c r="M15" s="70">
        <f t="shared" si="3"/>
        <v>0</v>
      </c>
      <c r="N15" s="70">
        <f t="shared" si="3"/>
        <v>0</v>
      </c>
      <c r="O15" s="70">
        <f t="shared" si="3"/>
        <v>0</v>
      </c>
      <c r="P15" s="70">
        <f t="shared" si="3"/>
        <v>0</v>
      </c>
      <c r="Q15" s="70">
        <f t="shared" si="3"/>
        <v>0</v>
      </c>
      <c r="R15" s="70">
        <f t="shared" si="3"/>
        <v>0</v>
      </c>
      <c r="S15" s="70">
        <f t="shared" si="3"/>
        <v>0</v>
      </c>
      <c r="T15" s="70">
        <f t="shared" si="3"/>
        <v>0</v>
      </c>
      <c r="U15" s="70">
        <f t="shared" si="3"/>
        <v>0</v>
      </c>
      <c r="V15" s="7">
        <f t="shared" si="0"/>
        <v>41776540</v>
      </c>
      <c r="W15" s="70">
        <f>SUMIF($B7:$B13,"kötelező",W7:W13)</f>
        <v>31213</v>
      </c>
      <c r="X15" s="70">
        <f>SUMIF($B7:$B13,"kötelező",X7:X13)</f>
        <v>31531</v>
      </c>
      <c r="Y15" s="42">
        <f t="shared" si="1"/>
        <v>0</v>
      </c>
    </row>
    <row r="16" spans="1:25" x14ac:dyDescent="0.25">
      <c r="A16" s="11" t="s">
        <v>26</v>
      </c>
      <c r="B16" s="18"/>
      <c r="C16" s="18" t="s">
        <v>89</v>
      </c>
      <c r="D16" s="70">
        <f t="shared" ref="D16:U16" si="4">SUMIF($B7:$B13,"nem kötelező",D7:D13)</f>
        <v>117255816</v>
      </c>
      <c r="E16" s="70">
        <f t="shared" si="4"/>
        <v>0</v>
      </c>
      <c r="F16" s="70">
        <f t="shared" si="4"/>
        <v>15049930</v>
      </c>
      <c r="G16" s="70">
        <f t="shared" si="4"/>
        <v>0</v>
      </c>
      <c r="H16" s="70">
        <f t="shared" si="4"/>
        <v>158150209</v>
      </c>
      <c r="I16" s="70">
        <f t="shared" si="4"/>
        <v>0</v>
      </c>
      <c r="J16" s="70">
        <f t="shared" si="4"/>
        <v>0</v>
      </c>
      <c r="K16" s="70">
        <f t="shared" si="4"/>
        <v>0</v>
      </c>
      <c r="L16" s="70">
        <f t="shared" si="4"/>
        <v>0</v>
      </c>
      <c r="M16" s="70">
        <f t="shared" si="4"/>
        <v>0</v>
      </c>
      <c r="N16" s="70">
        <f t="shared" si="4"/>
        <v>4355939</v>
      </c>
      <c r="O16" s="70">
        <f t="shared" si="4"/>
        <v>0</v>
      </c>
      <c r="P16" s="70">
        <f t="shared" si="4"/>
        <v>0</v>
      </c>
      <c r="Q16" s="70">
        <f t="shared" si="4"/>
        <v>0</v>
      </c>
      <c r="R16" s="70">
        <f t="shared" si="4"/>
        <v>0</v>
      </c>
      <c r="S16" s="70">
        <f t="shared" si="4"/>
        <v>0</v>
      </c>
      <c r="T16" s="70">
        <f t="shared" si="4"/>
        <v>0</v>
      </c>
      <c r="U16" s="70">
        <f t="shared" si="4"/>
        <v>0</v>
      </c>
      <c r="V16" s="7">
        <f t="shared" si="0"/>
        <v>294811894</v>
      </c>
      <c r="W16" s="70">
        <f>SUMIF($B7:$B13,"nem kötelező",W7:W13)</f>
        <v>63126</v>
      </c>
      <c r="X16" s="70">
        <f>SUMIF($B7:$B13,"nem kötelező",X7:X13)</f>
        <v>62096</v>
      </c>
      <c r="Y16" s="70">
        <f>SUMIF($B7:$B13,"nem kötelező",Y7:Y13)</f>
        <v>0</v>
      </c>
    </row>
    <row r="17" spans="1:26" x14ac:dyDescent="0.25">
      <c r="A17" s="11" t="s">
        <v>28</v>
      </c>
      <c r="B17" s="18"/>
      <c r="C17" s="18" t="s">
        <v>118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42">
        <v>31</v>
      </c>
      <c r="W17" s="42">
        <v>30</v>
      </c>
      <c r="X17" s="42">
        <v>30</v>
      </c>
      <c r="Y17" s="42">
        <v>31</v>
      </c>
      <c r="Z17" s="25"/>
    </row>
    <row r="18" spans="1:26" x14ac:dyDescent="0.25">
      <c r="A18" s="11" t="s">
        <v>29</v>
      </c>
      <c r="B18" s="18"/>
      <c r="C18" s="18" t="s">
        <v>117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>
        <v>0</v>
      </c>
      <c r="W18" s="70">
        <v>0</v>
      </c>
      <c r="X18" s="70">
        <v>0</v>
      </c>
      <c r="Y18" s="70">
        <v>0</v>
      </c>
    </row>
    <row r="19" spans="1:26" x14ac:dyDescent="0.25">
      <c r="Y19" s="36"/>
    </row>
    <row r="20" spans="1:26" x14ac:dyDescent="0.25">
      <c r="I20" s="25"/>
      <c r="Y20" s="36"/>
    </row>
    <row r="21" spans="1:26" x14ac:dyDescent="0.25">
      <c r="V21" s="25"/>
    </row>
  </sheetData>
  <mergeCells count="22">
    <mergeCell ref="V4:Y4"/>
    <mergeCell ref="L4:M4"/>
    <mergeCell ref="N4:O4"/>
    <mergeCell ref="P4:Q4"/>
    <mergeCell ref="R4:S4"/>
    <mergeCell ref="T4:U4"/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6"/>
  <sheetViews>
    <sheetView zoomScaleNormal="100" zoomScaleSheetLayoutView="100" workbookViewId="0">
      <selection activeCell="L20" sqref="L20"/>
    </sheetView>
  </sheetViews>
  <sheetFormatPr defaultColWidth="9.28515625" defaultRowHeight="15" x14ac:dyDescent="0.25"/>
  <cols>
    <col min="1" max="1" width="5.140625" style="9" customWidth="1"/>
    <col min="2" max="2" width="10" style="69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N1" s="9" t="s">
        <v>542</v>
      </c>
    </row>
    <row r="2" spans="1:25" ht="42" customHeight="1" x14ac:dyDescent="0.25">
      <c r="A2" s="116"/>
      <c r="C2" s="656" t="s">
        <v>543</v>
      </c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</row>
    <row r="3" spans="1:25" ht="42" customHeight="1" x14ac:dyDescent="0.25">
      <c r="A3" s="44" t="s">
        <v>58</v>
      </c>
      <c r="B3" s="44" t="s">
        <v>66</v>
      </c>
      <c r="C3" s="114" t="s">
        <v>59</v>
      </c>
      <c r="D3" s="660" t="s">
        <v>60</v>
      </c>
      <c r="E3" s="660"/>
      <c r="F3" s="660" t="s">
        <v>61</v>
      </c>
      <c r="G3" s="660"/>
      <c r="H3" s="660" t="s">
        <v>68</v>
      </c>
      <c r="I3" s="660"/>
      <c r="J3" s="660" t="s">
        <v>70</v>
      </c>
      <c r="K3" s="660"/>
      <c r="L3" s="660" t="s">
        <v>71</v>
      </c>
      <c r="M3" s="660"/>
      <c r="N3" s="660" t="s">
        <v>72</v>
      </c>
      <c r="O3" s="660"/>
      <c r="P3" s="660" t="s">
        <v>73</v>
      </c>
      <c r="Q3" s="660"/>
      <c r="R3" s="660" t="s">
        <v>106</v>
      </c>
      <c r="S3" s="660"/>
      <c r="T3" s="660" t="s">
        <v>100</v>
      </c>
      <c r="U3" s="660"/>
      <c r="V3" s="660" t="s">
        <v>189</v>
      </c>
      <c r="W3" s="660"/>
      <c r="X3" s="660"/>
      <c r="Y3" s="660"/>
    </row>
    <row r="4" spans="1:25" ht="56.25" customHeight="1" x14ac:dyDescent="0.25">
      <c r="A4" s="115" t="s">
        <v>194</v>
      </c>
      <c r="B4" s="114" t="s">
        <v>103</v>
      </c>
      <c r="C4" s="14" t="s">
        <v>75</v>
      </c>
      <c r="D4" s="652" t="s">
        <v>41</v>
      </c>
      <c r="E4" s="652"/>
      <c r="F4" s="652" t="s">
        <v>107</v>
      </c>
      <c r="G4" s="652"/>
      <c r="H4" s="652" t="s">
        <v>42</v>
      </c>
      <c r="I4" s="652"/>
      <c r="J4" s="652" t="s">
        <v>108</v>
      </c>
      <c r="K4" s="652"/>
      <c r="L4" s="652" t="s">
        <v>44</v>
      </c>
      <c r="M4" s="652"/>
      <c r="N4" s="652" t="s">
        <v>47</v>
      </c>
      <c r="O4" s="652"/>
      <c r="P4" s="652" t="s">
        <v>48</v>
      </c>
      <c r="Q4" s="652"/>
      <c r="R4" s="652" t="s">
        <v>111</v>
      </c>
      <c r="S4" s="652"/>
      <c r="T4" s="652" t="s">
        <v>116</v>
      </c>
      <c r="U4" s="652"/>
      <c r="V4" s="658" t="s">
        <v>90</v>
      </c>
      <c r="W4" s="658"/>
      <c r="X4" s="658"/>
      <c r="Y4" s="658"/>
    </row>
    <row r="5" spans="1:25" ht="48.75" customHeight="1" x14ac:dyDescent="0.25">
      <c r="A5" s="11" t="s">
        <v>1</v>
      </c>
      <c r="B5" s="18"/>
      <c r="C5" s="14" t="s">
        <v>96</v>
      </c>
      <c r="D5" s="54" t="s">
        <v>529</v>
      </c>
      <c r="E5" s="15" t="s">
        <v>526</v>
      </c>
      <c r="F5" s="54" t="s">
        <v>529</v>
      </c>
      <c r="G5" s="15" t="s">
        <v>526</v>
      </c>
      <c r="H5" s="54" t="s">
        <v>529</v>
      </c>
      <c r="I5" s="15" t="s">
        <v>526</v>
      </c>
      <c r="J5" s="54" t="s">
        <v>529</v>
      </c>
      <c r="K5" s="15" t="s">
        <v>526</v>
      </c>
      <c r="L5" s="54" t="s">
        <v>529</v>
      </c>
      <c r="M5" s="15" t="s">
        <v>526</v>
      </c>
      <c r="N5" s="54" t="s">
        <v>529</v>
      </c>
      <c r="O5" s="15" t="s">
        <v>526</v>
      </c>
      <c r="P5" s="54" t="s">
        <v>529</v>
      </c>
      <c r="Q5" s="15" t="s">
        <v>526</v>
      </c>
      <c r="R5" s="54" t="s">
        <v>529</v>
      </c>
      <c r="S5" s="15" t="s">
        <v>526</v>
      </c>
      <c r="T5" s="54" t="s">
        <v>529</v>
      </c>
      <c r="U5" s="15" t="s">
        <v>526</v>
      </c>
      <c r="V5" s="54" t="s">
        <v>529</v>
      </c>
      <c r="W5" s="15" t="s">
        <v>476</v>
      </c>
      <c r="X5" s="54" t="s">
        <v>475</v>
      </c>
      <c r="Y5" s="15" t="s">
        <v>526</v>
      </c>
    </row>
    <row r="6" spans="1:25" s="49" customFormat="1" ht="33.75" customHeight="1" x14ac:dyDescent="0.25">
      <c r="A6" s="11" t="s">
        <v>3</v>
      </c>
      <c r="B6" s="117" t="s">
        <v>83</v>
      </c>
      <c r="C6" s="538" t="s">
        <v>464</v>
      </c>
      <c r="D6" s="89">
        <v>106352595</v>
      </c>
      <c r="E6" s="89"/>
      <c r="F6" s="89">
        <v>13777607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101">
        <f>D6+F6+H6+J6+L6+N6+P6+R6</f>
        <v>120130202</v>
      </c>
      <c r="W6" s="101">
        <f t="shared" ref="W6:X6" si="0">E6+G6+I6+K6+M6+O6+Q6+S6</f>
        <v>0</v>
      </c>
      <c r="X6" s="101">
        <f t="shared" si="0"/>
        <v>13777607</v>
      </c>
      <c r="Y6" s="101">
        <f>E6+G6+I6+K6+M6+O6+Q6+S6</f>
        <v>0</v>
      </c>
    </row>
    <row r="7" spans="1:25" s="49" customFormat="1" ht="33.75" customHeight="1" x14ac:dyDescent="0.25">
      <c r="A7" s="11" t="s">
        <v>4</v>
      </c>
      <c r="B7" s="117" t="s">
        <v>83</v>
      </c>
      <c r="C7" s="538" t="s">
        <v>465</v>
      </c>
      <c r="D7" s="89"/>
      <c r="E7" s="89"/>
      <c r="F7" s="89"/>
      <c r="G7" s="89"/>
      <c r="H7" s="89">
        <v>1600000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101">
        <f t="shared" ref="V7:V11" si="1">D7+F7+H7+J7+L7+N7+P7+R7</f>
        <v>1600000</v>
      </c>
      <c r="W7" s="101"/>
      <c r="X7" s="101"/>
      <c r="Y7" s="101">
        <f t="shared" ref="Y7:Y11" si="2">E7+G7+I7+K7+M7+O7+Q7+S7</f>
        <v>0</v>
      </c>
    </row>
    <row r="8" spans="1:25" s="49" customFormat="1" ht="33.75" customHeight="1" x14ac:dyDescent="0.25">
      <c r="A8" s="11" t="s">
        <v>6</v>
      </c>
      <c r="B8" s="117" t="s">
        <v>83</v>
      </c>
      <c r="C8" s="538" t="s">
        <v>469</v>
      </c>
      <c r="D8" s="89">
        <v>640000</v>
      </c>
      <c r="E8" s="89"/>
      <c r="F8" s="89">
        <v>74880</v>
      </c>
      <c r="G8" s="89"/>
      <c r="H8" s="89">
        <v>13310566</v>
      </c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101">
        <f t="shared" si="1"/>
        <v>14025446</v>
      </c>
      <c r="W8" s="101"/>
      <c r="X8" s="101"/>
      <c r="Y8" s="101">
        <f t="shared" si="2"/>
        <v>0</v>
      </c>
    </row>
    <row r="9" spans="1:25" s="49" customFormat="1" ht="33.75" customHeight="1" x14ac:dyDescent="0.25">
      <c r="A9" s="11" t="s">
        <v>8</v>
      </c>
      <c r="B9" s="117" t="s">
        <v>83</v>
      </c>
      <c r="C9" s="538" t="s">
        <v>466</v>
      </c>
      <c r="D9" s="89"/>
      <c r="E9" s="89"/>
      <c r="F9" s="89"/>
      <c r="G9" s="89"/>
      <c r="H9" s="89">
        <v>38081102</v>
      </c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101">
        <f t="shared" si="1"/>
        <v>38081102</v>
      </c>
      <c r="W9" s="101"/>
      <c r="X9" s="101"/>
      <c r="Y9" s="101">
        <f t="shared" si="2"/>
        <v>0</v>
      </c>
    </row>
    <row r="10" spans="1:25" s="49" customFormat="1" ht="33.75" customHeight="1" x14ac:dyDescent="0.25">
      <c r="A10" s="11" t="s">
        <v>19</v>
      </c>
      <c r="B10" s="117" t="s">
        <v>83</v>
      </c>
      <c r="C10" s="538" t="s">
        <v>467</v>
      </c>
      <c r="D10" s="89">
        <v>29207236</v>
      </c>
      <c r="E10" s="89"/>
      <c r="F10" s="89">
        <v>3796941</v>
      </c>
      <c r="G10" s="89"/>
      <c r="H10" s="89">
        <v>2106402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101">
        <f t="shared" si="1"/>
        <v>35110579</v>
      </c>
      <c r="W10" s="101"/>
      <c r="X10" s="101"/>
      <c r="Y10" s="101">
        <f t="shared" si="2"/>
        <v>0</v>
      </c>
    </row>
    <row r="11" spans="1:25" s="49" customFormat="1" ht="33.75" customHeight="1" x14ac:dyDescent="0.25">
      <c r="A11" s="11" t="s">
        <v>21</v>
      </c>
      <c r="B11" s="117" t="s">
        <v>83</v>
      </c>
      <c r="C11" s="538" t="s">
        <v>468</v>
      </c>
      <c r="D11" s="89"/>
      <c r="E11" s="89"/>
      <c r="F11" s="89"/>
      <c r="G11" s="89"/>
      <c r="H11" s="89">
        <v>6635344</v>
      </c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101">
        <f t="shared" si="1"/>
        <v>6635344</v>
      </c>
      <c r="W11" s="101"/>
      <c r="X11" s="101"/>
      <c r="Y11" s="101">
        <f t="shared" si="2"/>
        <v>0</v>
      </c>
    </row>
    <row r="12" spans="1:25" x14ac:dyDescent="0.25">
      <c r="A12" s="11" t="s">
        <v>22</v>
      </c>
      <c r="B12" s="23"/>
      <c r="C12" s="71" t="s">
        <v>98</v>
      </c>
      <c r="D12" s="7">
        <f>SUM(D6:D11)</f>
        <v>136199831</v>
      </c>
      <c r="E12" s="7">
        <f t="shared" ref="E12:X12" si="3">SUM(E6:E11)</f>
        <v>0</v>
      </c>
      <c r="F12" s="7">
        <f t="shared" si="3"/>
        <v>17649428</v>
      </c>
      <c r="G12" s="7">
        <f t="shared" si="3"/>
        <v>0</v>
      </c>
      <c r="H12" s="7">
        <f t="shared" si="3"/>
        <v>61733414</v>
      </c>
      <c r="I12" s="7">
        <f t="shared" si="3"/>
        <v>0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>SUM(V6:V11)</f>
        <v>215582673</v>
      </c>
      <c r="W12" s="7">
        <f t="shared" si="3"/>
        <v>0</v>
      </c>
      <c r="X12" s="7">
        <f t="shared" si="3"/>
        <v>13777607</v>
      </c>
      <c r="Y12" s="7">
        <f>SUM(Y6:Y11)</f>
        <v>0</v>
      </c>
    </row>
    <row r="13" spans="1:25" x14ac:dyDescent="0.25">
      <c r="A13" s="11" t="s">
        <v>24</v>
      </c>
      <c r="B13" s="23"/>
      <c r="C13" s="23" t="s">
        <v>88</v>
      </c>
      <c r="D13" s="70">
        <f>SUMIF($B6:$B11,"kötelező",D6:D11)</f>
        <v>136199831</v>
      </c>
      <c r="E13" s="70">
        <f t="shared" ref="E13:Y13" si="4">SUMIF($B6:$B11,"kötelező",E6:E11)</f>
        <v>0</v>
      </c>
      <c r="F13" s="70">
        <f t="shared" si="4"/>
        <v>17649428</v>
      </c>
      <c r="G13" s="70">
        <f t="shared" si="4"/>
        <v>0</v>
      </c>
      <c r="H13" s="70">
        <f t="shared" si="4"/>
        <v>61733414</v>
      </c>
      <c r="I13" s="70">
        <f t="shared" si="4"/>
        <v>0</v>
      </c>
      <c r="J13" s="70">
        <f t="shared" si="4"/>
        <v>0</v>
      </c>
      <c r="K13" s="70">
        <f t="shared" si="4"/>
        <v>0</v>
      </c>
      <c r="L13" s="70">
        <f t="shared" si="4"/>
        <v>0</v>
      </c>
      <c r="M13" s="70">
        <f t="shared" si="4"/>
        <v>0</v>
      </c>
      <c r="N13" s="70">
        <f t="shared" si="4"/>
        <v>0</v>
      </c>
      <c r="O13" s="70">
        <f t="shared" si="4"/>
        <v>0</v>
      </c>
      <c r="P13" s="70">
        <f t="shared" si="4"/>
        <v>0</v>
      </c>
      <c r="Q13" s="70">
        <f t="shared" si="4"/>
        <v>0</v>
      </c>
      <c r="R13" s="70">
        <f t="shared" si="4"/>
        <v>0</v>
      </c>
      <c r="S13" s="70">
        <f t="shared" si="4"/>
        <v>0</v>
      </c>
      <c r="T13" s="70">
        <f t="shared" si="4"/>
        <v>0</v>
      </c>
      <c r="U13" s="70">
        <f t="shared" si="4"/>
        <v>0</v>
      </c>
      <c r="V13" s="70">
        <f t="shared" si="4"/>
        <v>215582673</v>
      </c>
      <c r="W13" s="70">
        <f t="shared" si="4"/>
        <v>0</v>
      </c>
      <c r="X13" s="70">
        <f t="shared" si="4"/>
        <v>13777607</v>
      </c>
      <c r="Y13" s="70">
        <f t="shared" si="4"/>
        <v>0</v>
      </c>
    </row>
    <row r="14" spans="1:25" x14ac:dyDescent="0.25">
      <c r="A14" s="11" t="s">
        <v>25</v>
      </c>
      <c r="B14" s="23"/>
      <c r="C14" s="23" t="s">
        <v>89</v>
      </c>
      <c r="D14" s="70">
        <f>SUMIF($B6:$B10,"nem kötelező",D6:D10)</f>
        <v>0</v>
      </c>
      <c r="E14" s="70">
        <f t="shared" ref="E14:Y14" si="5">SUMIF($B6:$B10,"nem kötelező",E6:E10)</f>
        <v>0</v>
      </c>
      <c r="F14" s="70">
        <f t="shared" si="5"/>
        <v>0</v>
      </c>
      <c r="G14" s="70">
        <f t="shared" si="5"/>
        <v>0</v>
      </c>
      <c r="H14" s="70">
        <f t="shared" si="5"/>
        <v>0</v>
      </c>
      <c r="I14" s="70">
        <f t="shared" si="5"/>
        <v>0</v>
      </c>
      <c r="J14" s="70">
        <f t="shared" si="5"/>
        <v>0</v>
      </c>
      <c r="K14" s="70">
        <f t="shared" si="5"/>
        <v>0</v>
      </c>
      <c r="L14" s="70">
        <f t="shared" si="5"/>
        <v>0</v>
      </c>
      <c r="M14" s="70">
        <f t="shared" si="5"/>
        <v>0</v>
      </c>
      <c r="N14" s="70">
        <f t="shared" si="5"/>
        <v>0</v>
      </c>
      <c r="O14" s="70">
        <f t="shared" si="5"/>
        <v>0</v>
      </c>
      <c r="P14" s="70">
        <f t="shared" si="5"/>
        <v>0</v>
      </c>
      <c r="Q14" s="70">
        <f t="shared" si="5"/>
        <v>0</v>
      </c>
      <c r="R14" s="70">
        <f t="shared" si="5"/>
        <v>0</v>
      </c>
      <c r="S14" s="70">
        <f t="shared" si="5"/>
        <v>0</v>
      </c>
      <c r="T14" s="70">
        <f t="shared" si="5"/>
        <v>0</v>
      </c>
      <c r="U14" s="70">
        <f t="shared" si="5"/>
        <v>0</v>
      </c>
      <c r="V14" s="70">
        <f t="shared" si="5"/>
        <v>0</v>
      </c>
      <c r="W14" s="70">
        <f t="shared" si="5"/>
        <v>0</v>
      </c>
      <c r="X14" s="70">
        <f t="shared" si="5"/>
        <v>0</v>
      </c>
      <c r="Y14" s="70">
        <f t="shared" si="5"/>
        <v>0</v>
      </c>
    </row>
    <row r="15" spans="1:25" x14ac:dyDescent="0.25">
      <c r="Y15" s="25"/>
    </row>
    <row r="16" spans="1:25" x14ac:dyDescent="0.25">
      <c r="V16" s="25"/>
      <c r="Y16" s="25"/>
    </row>
  </sheetData>
  <mergeCells count="21"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  <mergeCell ref="N4:O4"/>
    <mergeCell ref="P4:Q4"/>
    <mergeCell ref="R4:S4"/>
    <mergeCell ref="T4:U4"/>
    <mergeCell ref="V4:Y4"/>
    <mergeCell ref="D4:E4"/>
    <mergeCell ref="F4:G4"/>
    <mergeCell ref="H4:I4"/>
    <mergeCell ref="J4:K4"/>
    <mergeCell ref="L4:M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15</vt:i4>
      </vt:variant>
    </vt:vector>
  </HeadingPairs>
  <TitlesOfParts>
    <vt:vector size="37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2023-02-16T10:45:11Z</dcterms:modified>
</cp:coreProperties>
</file>