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eszámoló\2022.évi.félévi.beszámoló\"/>
    </mc:Choice>
  </mc:AlternateContent>
  <xr:revisionPtr revIDLastSave="0" documentId="10_ncr:8100000_{26F85284-7B80-4452-BB22-199BC60C7B26}" xr6:coauthVersionLast="34" xr6:coauthVersionMax="34" xr10:uidLastSave="{00000000-0000-0000-0000-000000000000}"/>
  <bookViews>
    <workbookView xWindow="0" yWindow="0" windowWidth="28800" windowHeight="12225" xr2:uid="{539BAAF6-7473-488E-BE17-26E30B2C8B06}"/>
  </bookViews>
  <sheets>
    <sheet name="1.melléklet.Önkormányzat" sheetId="1" r:id="rId1"/>
  </sheets>
  <externalReferences>
    <externalReference r:id="rId2"/>
    <externalReference r:id="rId3"/>
  </externalReferences>
  <definedNames>
    <definedName name="Verzió" localSheetId="0">#REF!</definedName>
    <definedName name="Verzió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7" i="1" l="1"/>
  <c r="I8" i="1"/>
  <c r="I9" i="1"/>
  <c r="I10" i="1"/>
  <c r="I11" i="1"/>
  <c r="I12" i="1"/>
  <c r="I13" i="1"/>
  <c r="I24" i="1"/>
  <c r="I25" i="1"/>
  <c r="I27" i="1"/>
  <c r="H65" i="1"/>
  <c r="H70" i="1" s="1"/>
  <c r="G65" i="1"/>
  <c r="G70" i="1" s="1"/>
  <c r="H56" i="1"/>
  <c r="G56" i="1"/>
  <c r="H47" i="1"/>
  <c r="H64" i="1" s="1"/>
  <c r="G47" i="1"/>
  <c r="H35" i="1"/>
  <c r="H40" i="1" s="1"/>
  <c r="H41" i="1" s="1"/>
  <c r="G35" i="1"/>
  <c r="G40" i="1" s="1"/>
  <c r="G41" i="1" s="1"/>
  <c r="H31" i="1"/>
  <c r="G31" i="1"/>
  <c r="H18" i="1"/>
  <c r="G18" i="1"/>
  <c r="H14" i="1"/>
  <c r="G14" i="1"/>
  <c r="G9" i="1"/>
  <c r="G7" i="1"/>
  <c r="G6" i="1" s="1"/>
  <c r="H6" i="1"/>
  <c r="H71" i="1" l="1"/>
  <c r="G64" i="1"/>
  <c r="G71" i="1" s="1"/>
  <c r="E6" i="1" l="1"/>
  <c r="I6" i="1" s="1"/>
  <c r="D7" i="1"/>
  <c r="D8" i="1"/>
  <c r="F8" i="1" s="1"/>
  <c r="D9" i="1"/>
  <c r="F9" i="1" s="1"/>
  <c r="D10" i="1"/>
  <c r="F10" i="1" s="1"/>
  <c r="D11" i="1"/>
  <c r="F11" i="1" s="1"/>
  <c r="C12" i="1"/>
  <c r="C6" i="1" s="1"/>
  <c r="C22" i="1"/>
  <c r="E22" i="1"/>
  <c r="I22" i="1" s="1"/>
  <c r="D24" i="1"/>
  <c r="F24" i="1"/>
  <c r="D25" i="1"/>
  <c r="F25" i="1"/>
  <c r="D26" i="1"/>
  <c r="F26" i="1"/>
  <c r="D27" i="1"/>
  <c r="D22" i="1" s="1"/>
  <c r="F27" i="1"/>
  <c r="C35" i="1"/>
  <c r="D36" i="1"/>
  <c r="E36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F53" i="1" s="1"/>
  <c r="C57" i="1"/>
  <c r="D57" i="1"/>
  <c r="E57" i="1"/>
  <c r="C59" i="1"/>
  <c r="D59" i="1"/>
  <c r="E59" i="1"/>
  <c r="C62" i="1"/>
  <c r="C61" i="1" s="1"/>
  <c r="D62" i="1"/>
  <c r="D61" i="1" s="1"/>
  <c r="C63" i="1"/>
  <c r="D63" i="1"/>
  <c r="E63" i="1"/>
  <c r="C66" i="1"/>
  <c r="C65" i="1" s="1"/>
  <c r="C70" i="1" s="1"/>
  <c r="D66" i="1"/>
  <c r="D65" i="1" s="1"/>
  <c r="D70" i="1" s="1"/>
  <c r="E66" i="1"/>
  <c r="F63" i="1" l="1"/>
  <c r="F22" i="1"/>
  <c r="C56" i="1"/>
  <c r="D47" i="1"/>
  <c r="F50" i="1"/>
  <c r="I50" i="1"/>
  <c r="C47" i="1"/>
  <c r="C64" i="1" s="1"/>
  <c r="C71" i="1" s="1"/>
  <c r="F36" i="1"/>
  <c r="D12" i="1"/>
  <c r="F12" i="1" s="1"/>
  <c r="F66" i="1"/>
  <c r="I66" i="1"/>
  <c r="F57" i="1"/>
  <c r="I57" i="1"/>
  <c r="F51" i="1"/>
  <c r="I51" i="1"/>
  <c r="F49" i="1"/>
  <c r="I49" i="1"/>
  <c r="F59" i="1"/>
  <c r="I59" i="1"/>
  <c r="D56" i="1"/>
  <c r="F52" i="1"/>
  <c r="I52" i="1"/>
  <c r="E47" i="1"/>
  <c r="I48" i="1"/>
  <c r="E65" i="1"/>
  <c r="I65" i="1" s="1"/>
  <c r="E56" i="1"/>
  <c r="F48" i="1"/>
  <c r="F7" i="1"/>
  <c r="D6" i="1" l="1"/>
  <c r="F6" i="1" s="1"/>
  <c r="D64" i="1"/>
  <c r="D71" i="1" s="1"/>
  <c r="F56" i="1"/>
  <c r="I56" i="1"/>
  <c r="F47" i="1"/>
  <c r="I47" i="1"/>
  <c r="F65" i="1"/>
  <c r="E70" i="1"/>
  <c r="E64" i="1"/>
  <c r="I64" i="1" s="1"/>
  <c r="F70" i="1" l="1"/>
  <c r="I70" i="1"/>
  <c r="F64" i="1"/>
  <c r="E71" i="1"/>
  <c r="F71" i="1" l="1"/>
  <c r="I71" i="1"/>
  <c r="D29" i="1" l="1"/>
  <c r="E19" i="1"/>
  <c r="E20" i="1"/>
  <c r="F20" i="1" s="1"/>
  <c r="E30" i="1"/>
  <c r="E29" i="1"/>
  <c r="E16" i="1"/>
  <c r="E38" i="1"/>
  <c r="C19" i="1"/>
  <c r="C16" i="1"/>
  <c r="C14" i="1" s="1"/>
  <c r="E34" i="1"/>
  <c r="E14" i="1" l="1"/>
  <c r="I16" i="1"/>
  <c r="E18" i="1"/>
  <c r="I19" i="1"/>
  <c r="I34" i="1"/>
  <c r="E40" i="1"/>
  <c r="I40" i="1" s="1"/>
  <c r="F29" i="1"/>
  <c r="I29" i="1"/>
  <c r="I30" i="1"/>
  <c r="C20" i="1"/>
  <c r="C18" i="1" s="1"/>
  <c r="I14" i="1" l="1"/>
  <c r="I18" i="1"/>
  <c r="D19" i="1" l="1"/>
  <c r="D38" i="1"/>
  <c r="F38" i="1" s="1"/>
  <c r="D18" i="1" l="1"/>
  <c r="F18" i="1" s="1"/>
  <c r="F19" i="1"/>
  <c r="C30" i="1" l="1"/>
  <c r="D30" i="1"/>
  <c r="F30" i="1" s="1"/>
  <c r="D16" i="1" l="1"/>
  <c r="D14" i="1" l="1"/>
  <c r="F16" i="1"/>
  <c r="F14" i="1" l="1"/>
  <c r="E28" i="1" l="1"/>
  <c r="E32" i="1" l="1"/>
  <c r="I28" i="1"/>
  <c r="E41" i="1" l="1"/>
  <c r="I41" i="1" s="1"/>
  <c r="I32" i="1"/>
  <c r="C34" i="1" l="1"/>
  <c r="C40" i="1" s="1"/>
  <c r="D34" i="1" l="1"/>
  <c r="D40" i="1" l="1"/>
  <c r="F40" i="1" s="1"/>
  <c r="F34" i="1"/>
  <c r="D28" i="1" l="1"/>
  <c r="F28" i="1" l="1"/>
  <c r="D32" i="1"/>
  <c r="D41" i="1" l="1"/>
  <c r="F41" i="1" s="1"/>
  <c r="F32" i="1"/>
  <c r="C28" i="1" l="1"/>
  <c r="C32" i="1" s="1"/>
  <c r="C41" i="1" s="1"/>
</calcChain>
</file>

<file path=xl/sharedStrings.xml><?xml version="1.0" encoding="utf-8"?>
<sst xmlns="http://schemas.openxmlformats.org/spreadsheetml/2006/main" count="162" uniqueCount="121">
  <si>
    <t>KIADÁSOK ÖSSZESEN: (7+18+29)</t>
  </si>
  <si>
    <t>30.</t>
  </si>
  <si>
    <t>FINANSZÍROZÁSI KIADÁSOK ÖSSZESEN: (25-28.)</t>
  </si>
  <si>
    <t>29.</t>
  </si>
  <si>
    <t>Váltókiadások</t>
  </si>
  <si>
    <t>28.</t>
  </si>
  <si>
    <t>Adóssághoz nem kapcsolódó származékos  ügyletek</t>
  </si>
  <si>
    <t>27.</t>
  </si>
  <si>
    <t>Külföldi finanszírozás kiadásai</t>
  </si>
  <si>
    <t>26.</t>
  </si>
  <si>
    <t>Államháztartáson belüli megelől. Visszafizetése(K914)</t>
  </si>
  <si>
    <t>25.</t>
  </si>
  <si>
    <t>Belföldi finanszírozás kiadásai</t>
  </si>
  <si>
    <t>24.</t>
  </si>
  <si>
    <t>KÖLTSÉGVETÉSI KIADÁSOK ÖSSZESEN:</t>
  </si>
  <si>
    <t>18.</t>
  </si>
  <si>
    <t xml:space="preserve">              Egyéb felhalmozási kiadás ÁHT-n kívülre</t>
  </si>
  <si>
    <t>17.</t>
  </si>
  <si>
    <t>ből Egyéb felhalmozási kiadás ÁHT-n belülre</t>
  </si>
  <si>
    <t>16.</t>
  </si>
  <si>
    <t>Egyéb felhalmozási kiadások</t>
  </si>
  <si>
    <t>15.</t>
  </si>
  <si>
    <t>felújtás-ból EU- forrásból megvalósuló felújítás (K7)</t>
  </si>
  <si>
    <t>14.</t>
  </si>
  <si>
    <t>Felújítások</t>
  </si>
  <si>
    <t>13.</t>
  </si>
  <si>
    <t>Beruházás-ből EU- forrásból megvalósuló beruházás</t>
  </si>
  <si>
    <t>12.</t>
  </si>
  <si>
    <t>Beruházások (K6)</t>
  </si>
  <si>
    <t>11.</t>
  </si>
  <si>
    <t xml:space="preserve">Felhalmozási költségvetési kiadások </t>
  </si>
  <si>
    <t>10.</t>
  </si>
  <si>
    <t xml:space="preserve">                 Céltartalék</t>
  </si>
  <si>
    <t>9.</t>
  </si>
  <si>
    <t>Tartalékbóll: Általános tartalék</t>
  </si>
  <si>
    <t>8.</t>
  </si>
  <si>
    <t>Tartalékok (K513)</t>
  </si>
  <si>
    <t>7.</t>
  </si>
  <si>
    <t>Egyéb működési célú kiadások (K5)</t>
  </si>
  <si>
    <t>6.</t>
  </si>
  <si>
    <t>Ellátottak pénzbeli juttatásai (K4)</t>
  </si>
  <si>
    <t>5.</t>
  </si>
  <si>
    <t>Dologi kiadások (K3)</t>
  </si>
  <si>
    <t>4.</t>
  </si>
  <si>
    <t>Munkaadókat terhelő járulékok és szochó(K2)</t>
  </si>
  <si>
    <t>3.</t>
  </si>
  <si>
    <t>Személyi juttatások (K1)</t>
  </si>
  <si>
    <t>2.</t>
  </si>
  <si>
    <t>Működési költségvetés kiadásai (1-6)</t>
  </si>
  <si>
    <t>1.</t>
  </si>
  <si>
    <t>Teljesítés %</t>
  </si>
  <si>
    <t>2022.félévi.teljesítés</t>
  </si>
  <si>
    <t>2022. évi
mód. előirányzat</t>
  </si>
  <si>
    <t>2022. évi 
előirányzat</t>
  </si>
  <si>
    <t>Kiadási jogcímek</t>
  </si>
  <si>
    <t>Sor-
szám</t>
  </si>
  <si>
    <t>F</t>
  </si>
  <si>
    <t>E</t>
  </si>
  <si>
    <t>D</t>
  </si>
  <si>
    <t>C</t>
  </si>
  <si>
    <t>B</t>
  </si>
  <si>
    <t>A</t>
  </si>
  <si>
    <t>KIADÁSOK</t>
  </si>
  <si>
    <t>KÖLTSÉGVETÉSI ÉS FINANSZÍROZÁSI BEVÉTELEK
ÖSSZESEN: (27.+35.)</t>
  </si>
  <si>
    <t>36.</t>
  </si>
  <si>
    <t>FINANSZÍROZÁSI BEVÉTELEK ÖSSZESEN:(10.+…+16.)</t>
  </si>
  <si>
    <t>35.</t>
  </si>
  <si>
    <t>Adóssághoz nem kapcsolódó származékos ügyletek bevételei</t>
  </si>
  <si>
    <t>34.</t>
  </si>
  <si>
    <t>Egyéb kölcsön visszatérítése</t>
  </si>
  <si>
    <t>33.</t>
  </si>
  <si>
    <t>Külföldi finanszírozás bevételei</t>
  </si>
  <si>
    <t>32.</t>
  </si>
  <si>
    <t>Államháztartáson belüli megelőlegezések</t>
  </si>
  <si>
    <t>31.</t>
  </si>
  <si>
    <t>Belföldi finanszírozás bevételei (13.1.+13.2.)</t>
  </si>
  <si>
    <t>Előző évi költségvetési maradvány igénybe vétele</t>
  </si>
  <si>
    <t>Belföldi értékpapírok bevételei</t>
  </si>
  <si>
    <t>KÖLTSÉGVETÉSI BEVÉTELEK ÖSSZESEN: (1+…+8)</t>
  </si>
  <si>
    <t>Felhalmozási célú átvett pénzeszközök</t>
  </si>
  <si>
    <t>Működési célú átvett pénzeszközök</t>
  </si>
  <si>
    <t>Felhalmozási bevételek</t>
  </si>
  <si>
    <t xml:space="preserve">Működési bevételek </t>
  </si>
  <si>
    <t>23.</t>
  </si>
  <si>
    <t>Egyéb közhatalmi bevételek</t>
  </si>
  <si>
    <t>22.</t>
  </si>
  <si>
    <t>Egyéb bírság bevételei</t>
  </si>
  <si>
    <t>21.</t>
  </si>
  <si>
    <t>Értékesítési és forgalmi adók (iparűzési adó)</t>
  </si>
  <si>
    <t>20.</t>
  </si>
  <si>
    <t>Magánszemélyek kommunális adója</t>
  </si>
  <si>
    <t>19.</t>
  </si>
  <si>
    <t>Helyi adók (4.1.1.+….+4.1.3)</t>
  </si>
  <si>
    <t>Közhatalmi bevételek (4.1+4.2.+4.3.+4.4.)</t>
  </si>
  <si>
    <t>3.2.-ből EU-s támogatás</t>
  </si>
  <si>
    <t>Egyéb felhalmozási célú támogatások</t>
  </si>
  <si>
    <t>Felhalmozási célú önkormányzati támogatások(B21)</t>
  </si>
  <si>
    <t>Felhalmozási célú támogatások ÁHT-n belülről (3.1.+3.2.)</t>
  </si>
  <si>
    <t>2.2.-ből EU-s támogatás</t>
  </si>
  <si>
    <t>Egyéb működési célú támogatások bevételei(B16)</t>
  </si>
  <si>
    <t>Elvonások és befizetések bevételei</t>
  </si>
  <si>
    <t>Működési célú támogatások ÁHT-n belülről (2.1+2.2.)</t>
  </si>
  <si>
    <t>Elszámolásból származó bevételek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</si>
  <si>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</si>
  <si>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</si>
  <si>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</si>
  <si>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</si>
  <si>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</si>
  <si>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</si>
  <si>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Önkormányzatok működési támogatásai (1.1+……+1.6.)</t>
  </si>
  <si>
    <t>Bevételi jogcímek</t>
  </si>
  <si>
    <t>adatok Forintban</t>
  </si>
  <si>
    <t>Az Önkormányzat 2022. évi költségvetésének bevételei:</t>
  </si>
  <si>
    <t>Az Önkormányzat 2022. évi költségvetési 
bevételei és kiadásai mérlegét jogcímek szerint</t>
  </si>
  <si>
    <t>2021. évi
mód. előirányzat</t>
  </si>
  <si>
    <t>2021.I.Félévi
teljesítés</t>
  </si>
  <si>
    <t>G</t>
  </si>
  <si>
    <t>H</t>
  </si>
  <si>
    <t>I</t>
  </si>
  <si>
    <t>Eltérés % június 30-ig</t>
  </si>
  <si>
    <t>Eltérés  % június 30-ig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</si>
</sst>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2" fillId="0" borderId="0" xfId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0" fontId="4" fillId="0" borderId="0" xfId="1" applyFont="1"/>
    <xf numFmtId="49" fontId="4" fillId="0" borderId="0" xfId="1" applyNumberFormat="1" applyFont="1" applyAlignment="1">
      <alignment horizontal="left"/>
    </xf>
    <xf numFmtId="164" fontId="3" fillId="0" borderId="0" xfId="1" applyNumberFormat="1" applyFont="1" applyAlignment="1">
      <alignment horizontal="center" vertical="center"/>
    </xf>
    <xf numFmtId="0" fontId="3" fillId="0" borderId="0" xfId="1" applyFont="1"/>
    <xf numFmtId="49" fontId="3" fillId="0" borderId="0" xfId="1" applyNumberFormat="1" applyFont="1" applyAlignment="1">
      <alignment horizontal="center"/>
    </xf>
    <xf numFmtId="10" fontId="2" fillId="0" borderId="1" xfId="1" applyNumberFormat="1" applyBorder="1"/>
    <xf numFmtId="3" fontId="4" fillId="0" borderId="2" xfId="1" applyNumberFormat="1" applyFont="1" applyBorder="1"/>
    <xf numFmtId="0" fontId="4" fillId="0" borderId="2" xfId="1" applyFont="1" applyBorder="1"/>
    <xf numFmtId="49" fontId="4" fillId="0" borderId="3" xfId="1" applyNumberFormat="1" applyFont="1" applyBorder="1" applyAlignment="1">
      <alignment horizontal="center"/>
    </xf>
    <xf numFmtId="3" fontId="4" fillId="0" borderId="4" xfId="1" applyNumberFormat="1" applyFont="1" applyBorder="1"/>
    <xf numFmtId="0" fontId="4" fillId="0" borderId="4" xfId="1" applyFont="1" applyBorder="1"/>
    <xf numFmtId="49" fontId="4" fillId="0" borderId="5" xfId="1" applyNumberFormat="1" applyFont="1" applyBorder="1" applyAlignment="1">
      <alignment horizontal="center"/>
    </xf>
    <xf numFmtId="0" fontId="2" fillId="0" borderId="4" xfId="1" applyBorder="1"/>
    <xf numFmtId="3" fontId="3" fillId="0" borderId="4" xfId="1" applyNumberFormat="1" applyFont="1" applyBorder="1"/>
    <xf numFmtId="3" fontId="2" fillId="0" borderId="4" xfId="1" applyNumberFormat="1" applyBorder="1"/>
    <xf numFmtId="0" fontId="3" fillId="0" borderId="4" xfId="1" applyFont="1" applyBorder="1"/>
    <xf numFmtId="0" fontId="6" fillId="0" borderId="4" xfId="2" applyFont="1" applyFill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49" fontId="4" fillId="0" borderId="8" xfId="1" applyNumberFormat="1" applyFont="1" applyBorder="1" applyAlignment="1">
      <alignment horizontal="center"/>
    </xf>
    <xf numFmtId="3" fontId="2" fillId="0" borderId="0" xfId="1" applyNumberFormat="1"/>
    <xf numFmtId="3" fontId="4" fillId="0" borderId="0" xfId="1" applyNumberFormat="1" applyFont="1" applyBorder="1"/>
    <xf numFmtId="0" fontId="4" fillId="0" borderId="0" xfId="1" applyFont="1" applyBorder="1" applyAlignment="1">
      <alignment wrapText="1"/>
    </xf>
    <xf numFmtId="49" fontId="4" fillId="0" borderId="0" xfId="1" applyNumberFormat="1" applyFont="1" applyBorder="1" applyAlignment="1">
      <alignment horizontal="center"/>
    </xf>
    <xf numFmtId="0" fontId="4" fillId="0" borderId="2" xfId="1" applyFont="1" applyBorder="1" applyAlignment="1">
      <alignment wrapText="1"/>
    </xf>
    <xf numFmtId="0" fontId="3" fillId="0" borderId="4" xfId="1" applyFont="1" applyBorder="1" applyAlignment="1">
      <alignment wrapText="1"/>
    </xf>
    <xf numFmtId="0" fontId="7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8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 wrapText="1"/>
    </xf>
    <xf numFmtId="0" fontId="12" fillId="0" borderId="0" xfId="1" applyFont="1"/>
    <xf numFmtId="0" fontId="5" fillId="0" borderId="4" xfId="1" applyFont="1" applyBorder="1"/>
    <xf numFmtId="10" fontId="2" fillId="0" borderId="4" xfId="1" applyNumberFormat="1" applyBorder="1"/>
    <xf numFmtId="10" fontId="7" fillId="0" borderId="4" xfId="1" applyNumberFormat="1" applyFont="1" applyBorder="1"/>
    <xf numFmtId="10" fontId="7" fillId="0" borderId="2" xfId="1" applyNumberFormat="1" applyFont="1" applyBorder="1"/>
    <xf numFmtId="0" fontId="7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3" fontId="7" fillId="0" borderId="4" xfId="1" applyNumberFormat="1" applyFont="1" applyBorder="1"/>
    <xf numFmtId="3" fontId="7" fillId="0" borderId="2" xfId="1" applyNumberFormat="1" applyFont="1" applyBorder="1"/>
    <xf numFmtId="164" fontId="4" fillId="0" borderId="11" xfId="1" applyNumberFormat="1" applyFont="1" applyBorder="1" applyAlignment="1">
      <alignment horizontal="center" vertical="center" wrapText="1"/>
    </xf>
    <xf numFmtId="3" fontId="7" fillId="0" borderId="11" xfId="1" applyNumberFormat="1" applyFont="1" applyBorder="1"/>
    <xf numFmtId="3" fontId="2" fillId="0" borderId="11" xfId="1" applyNumberFormat="1" applyBorder="1"/>
    <xf numFmtId="3" fontId="7" fillId="0" borderId="12" xfId="1" applyNumberFormat="1" applyFont="1" applyBorder="1"/>
    <xf numFmtId="0" fontId="5" fillId="0" borderId="1" xfId="1" applyFont="1" applyBorder="1" applyAlignment="1">
      <alignment wrapText="1"/>
    </xf>
    <xf numFmtId="10" fontId="7" fillId="0" borderId="1" xfId="1" applyNumberFormat="1" applyFont="1" applyBorder="1"/>
    <xf numFmtId="10" fontId="7" fillId="0" borderId="9" xfId="1" applyNumberFormat="1" applyFont="1" applyBorder="1"/>
    <xf numFmtId="49" fontId="4" fillId="0" borderId="0" xfId="1" applyNumberFormat="1" applyFont="1" applyAlignment="1">
      <alignment horizontal="center"/>
    </xf>
    <xf numFmtId="49" fontId="4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left"/>
    </xf>
    <xf numFmtId="0" fontId="11" fillId="0" borderId="0" xfId="1" applyFont="1" applyAlignment="1">
      <alignment horizontal="center" vertical="center" wrapText="1"/>
    </xf>
  </cellXfs>
  <cellStyles count="3">
    <cellStyle name="Normál" xfId="0" builtinId="0"/>
    <cellStyle name="Normál 4" xfId="2" xr:uid="{6311C0A3-BDCE-46E7-B6FC-F60E042C66C5}"/>
    <cellStyle name="Normál 7" xfId="1" xr:uid="{84EE2DCE-ED4A-43FE-9194-2A87BAC776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.%20I.F&#233;l&#233;vi.besz&#225;mol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esz&#225;mol&#243;/2021.I.F&#233;l&#233;vi%20besz&#225;mol&#243;/Besz&#225;mol&#243;.I.F&#233;l&#233;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.Önkormányzat"/>
      <sheetName val="2.melléklet.Önkormányzat.és int"/>
      <sheetName val="3.mellékletPH.bev."/>
      <sheetName val="4 ESZI bev"/>
      <sheetName val="5. Óvoda bev"/>
      <sheetName val="6.melléklet.Kiadások.Önk."/>
      <sheetName val="7.PMH kiad"/>
      <sheetName val="8.ESZI kiad"/>
      <sheetName val="9. Óvoda kiad"/>
      <sheetName val="10.melléklet.létszám"/>
      <sheetName val="11.melléklet.Beruházás"/>
      <sheetName val="12.melléklet.Int.pénzellát."/>
      <sheetName val="13.melléklet.pénzeszköz át."/>
    </sheetNames>
    <sheetDataSet>
      <sheetData sheetId="0" refreshError="1"/>
      <sheetData sheetId="1">
        <row r="23">
          <cell r="AI23">
            <v>2586637</v>
          </cell>
          <cell r="AJ23">
            <v>2586637</v>
          </cell>
        </row>
        <row r="39">
          <cell r="D39">
            <v>132633381</v>
          </cell>
          <cell r="E39">
            <v>132633381</v>
          </cell>
          <cell r="V39">
            <v>10072300</v>
          </cell>
          <cell r="AE39">
            <v>396748087</v>
          </cell>
          <cell r="AF39">
            <v>396888687</v>
          </cell>
        </row>
        <row r="44">
          <cell r="F44">
            <v>61170296</v>
          </cell>
          <cell r="M44">
            <v>20000000</v>
          </cell>
          <cell r="N44">
            <v>20000000</v>
          </cell>
          <cell r="O44">
            <v>19999990</v>
          </cell>
          <cell r="P44">
            <v>16845700</v>
          </cell>
          <cell r="Q44">
            <v>51179902</v>
          </cell>
          <cell r="R44">
            <v>38954588</v>
          </cell>
          <cell r="T44">
            <v>184343840</v>
          </cell>
          <cell r="U44">
            <v>36913962</v>
          </cell>
          <cell r="X44">
            <v>6140595</v>
          </cell>
          <cell r="Z44">
            <v>2000000</v>
          </cell>
          <cell r="AA44">
            <v>2000000</v>
          </cell>
          <cell r="AB44">
            <v>1750000</v>
          </cell>
          <cell r="AC44">
            <v>1750000</v>
          </cell>
          <cell r="AD44">
            <v>6431176</v>
          </cell>
          <cell r="AG44">
            <v>396888687</v>
          </cell>
        </row>
      </sheetData>
      <sheetData sheetId="2" refreshError="1"/>
      <sheetData sheetId="3" refreshError="1"/>
      <sheetData sheetId="4" refreshError="1"/>
      <sheetData sheetId="5">
        <row r="64">
          <cell r="AI64">
            <v>106239850</v>
          </cell>
        </row>
        <row r="67">
          <cell r="D67">
            <v>430834713</v>
          </cell>
          <cell r="E67">
            <v>473871708</v>
          </cell>
          <cell r="F67">
            <v>233391331.87200001</v>
          </cell>
          <cell r="G67">
            <v>56758396</v>
          </cell>
          <cell r="H67">
            <v>60383912</v>
          </cell>
          <cell r="I67">
            <v>29790203.961599998</v>
          </cell>
          <cell r="J67">
            <v>283781140</v>
          </cell>
          <cell r="K67">
            <v>320688998</v>
          </cell>
          <cell r="L67">
            <v>151767109</v>
          </cell>
          <cell r="M67">
            <v>29231066</v>
          </cell>
          <cell r="N67">
            <v>29231066</v>
          </cell>
          <cell r="O67">
            <v>8695671</v>
          </cell>
          <cell r="P67">
            <v>28125240</v>
          </cell>
          <cell r="Q67">
            <v>28125240</v>
          </cell>
          <cell r="R67">
            <v>16377679</v>
          </cell>
          <cell r="S67">
            <v>12389170</v>
          </cell>
          <cell r="T67">
            <v>18570723</v>
          </cell>
          <cell r="U67">
            <v>17258282</v>
          </cell>
          <cell r="V67">
            <v>5000000</v>
          </cell>
          <cell r="W67">
            <v>5000000</v>
          </cell>
          <cell r="X67">
            <v>1600000</v>
          </cell>
          <cell r="AB67">
            <v>222480465</v>
          </cell>
          <cell r="AC67">
            <v>377145259</v>
          </cell>
          <cell r="AD67">
            <v>92058187</v>
          </cell>
          <cell r="AE67">
            <v>85862019</v>
          </cell>
          <cell r="AF67">
            <v>109511581</v>
          </cell>
          <cell r="AG67">
            <v>47613577</v>
          </cell>
          <cell r="AH67">
            <v>142901586</v>
          </cell>
          <cell r="AK67">
            <v>21732794</v>
          </cell>
          <cell r="AL67">
            <v>24319431</v>
          </cell>
          <cell r="AM67">
            <v>24319431</v>
          </cell>
          <cell r="AN67">
            <v>0</v>
          </cell>
          <cell r="AO67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elléklet.Önkormányzat"/>
      <sheetName val="2.melléklet.Önkormányzat.és int"/>
      <sheetName val="3.mellékletPH.bev."/>
      <sheetName val="4 ESZI bev"/>
      <sheetName val="5. Óvoda bev"/>
      <sheetName val="6.melléklet.Kiadások.Önk."/>
      <sheetName val="7.PMH kiad"/>
      <sheetName val="8.ESZI kiad"/>
      <sheetName val="9. Óvoda kiad"/>
      <sheetName val="10.melléklet.létszám"/>
      <sheetName val="11.melléklet.Beruházás"/>
      <sheetName val="12.melléklet.Int.pénzellát."/>
      <sheetName val="13.melléklet.pénzeszköz át."/>
    </sheetNames>
    <sheetDataSet>
      <sheetData sheetId="0"/>
      <sheetData sheetId="1">
        <row r="42">
          <cell r="AD42">
            <v>0</v>
          </cell>
          <cell r="AE42"/>
          <cell r="AJ42">
            <v>0</v>
          </cell>
          <cell r="AK42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1EEA0-609C-4961-9FCB-175AB28C4082}">
  <sheetPr>
    <pageSetUpPr fitToPage="1"/>
  </sheetPr>
  <dimension ref="A1:N74"/>
  <sheetViews>
    <sheetView tabSelected="1" zoomScale="84" zoomScaleNormal="84" workbookViewId="0">
      <selection activeCell="L25" sqref="L25"/>
    </sheetView>
  </sheetViews>
  <sheetFormatPr defaultColWidth="9.140625" defaultRowHeight="12.75" x14ac:dyDescent="0.2"/>
  <cols>
    <col min="1" max="1" width="9.140625" style="1"/>
    <col min="2" max="2" width="52.42578125" style="1" customWidth="1"/>
    <col min="3" max="3" width="18.5703125" style="1" customWidth="1"/>
    <col min="4" max="4" width="15" style="1" customWidth="1"/>
    <col min="5" max="5" width="11.140625" style="1" bestFit="1" customWidth="1"/>
    <col min="6" max="6" width="12.28515625" style="1" customWidth="1"/>
    <col min="7" max="7" width="12.7109375" style="1" customWidth="1"/>
    <col min="8" max="8" width="11.5703125" style="1" customWidth="1"/>
    <col min="9" max="9" width="12.140625" style="1" customWidth="1"/>
    <col min="10" max="10" width="12" style="1" customWidth="1"/>
    <col min="11" max="11" width="3.85546875" style="1" customWidth="1"/>
    <col min="12" max="12" width="4.85546875" style="1" customWidth="1"/>
    <col min="13" max="16384" width="9.140625" style="1"/>
  </cols>
  <sheetData>
    <row r="1" spans="1:14" ht="63" customHeight="1" x14ac:dyDescent="0.25">
      <c r="A1" s="43"/>
      <c r="B1" s="62" t="s">
        <v>113</v>
      </c>
      <c r="C1" s="62"/>
      <c r="D1" s="62"/>
      <c r="E1" s="42"/>
      <c r="F1" s="42"/>
      <c r="G1" s="41"/>
      <c r="H1" s="41"/>
      <c r="I1" s="41"/>
      <c r="J1" s="41"/>
      <c r="K1" s="41"/>
      <c r="L1" s="41"/>
      <c r="M1" s="41"/>
      <c r="N1" s="41"/>
    </row>
    <row r="2" spans="1:14" ht="15" x14ac:dyDescent="0.25">
      <c r="A2" s="61" t="s">
        <v>112</v>
      </c>
      <c r="B2" s="61"/>
      <c r="C2" s="61"/>
      <c r="D2" s="61"/>
    </row>
    <row r="3" spans="1:14" ht="13.5" thickBot="1" x14ac:dyDescent="0.25">
      <c r="D3" s="40" t="s">
        <v>111</v>
      </c>
    </row>
    <row r="4" spans="1:14" x14ac:dyDescent="0.2">
      <c r="A4" s="39" t="s">
        <v>61</v>
      </c>
      <c r="B4" s="38" t="s">
        <v>60</v>
      </c>
      <c r="C4" s="37" t="s">
        <v>59</v>
      </c>
      <c r="D4" s="36" t="s">
        <v>58</v>
      </c>
      <c r="E4" s="35" t="s">
        <v>57</v>
      </c>
      <c r="F4" s="35" t="s">
        <v>56</v>
      </c>
      <c r="G4" s="25" t="s">
        <v>116</v>
      </c>
      <c r="H4" s="25" t="s">
        <v>117</v>
      </c>
      <c r="I4" s="48" t="s">
        <v>118</v>
      </c>
    </row>
    <row r="5" spans="1:14" ht="39.75" customHeight="1" x14ac:dyDescent="0.2">
      <c r="A5" s="23" t="s">
        <v>55</v>
      </c>
      <c r="B5" s="22" t="s">
        <v>110</v>
      </c>
      <c r="C5" s="21" t="s">
        <v>53</v>
      </c>
      <c r="D5" s="21" t="s">
        <v>52</v>
      </c>
      <c r="E5" s="20" t="s">
        <v>51</v>
      </c>
      <c r="F5" s="44" t="s">
        <v>50</v>
      </c>
      <c r="G5" s="21" t="s">
        <v>114</v>
      </c>
      <c r="H5" s="21" t="s">
        <v>115</v>
      </c>
      <c r="I5" s="56" t="s">
        <v>119</v>
      </c>
    </row>
    <row r="6" spans="1:14" x14ac:dyDescent="0.2">
      <c r="A6" s="15" t="s">
        <v>49</v>
      </c>
      <c r="B6" s="14" t="s">
        <v>109</v>
      </c>
      <c r="C6" s="13">
        <f>SUM(C7:C13)</f>
        <v>632212121</v>
      </c>
      <c r="D6" s="13">
        <f>SUM(D7:D13)</f>
        <v>644798021</v>
      </c>
      <c r="E6" s="13">
        <f>SUM(E7:E13)</f>
        <v>335909448</v>
      </c>
      <c r="F6" s="45">
        <f t="shared" ref="F6:F12" si="0">E6/D6</f>
        <v>0.5209529760638022</v>
      </c>
      <c r="G6" s="13">
        <f>SUM(G7:G13)</f>
        <v>577036724</v>
      </c>
      <c r="H6" s="13">
        <f>SUM(H7:H13)</f>
        <v>315776580</v>
      </c>
      <c r="I6" s="57">
        <f>E6/H6</f>
        <v>1.0637566851854561</v>
      </c>
    </row>
    <row r="7" spans="1:14" ht="21" customHeight="1" x14ac:dyDescent="0.2">
      <c r="A7" s="15" t="s">
        <v>47</v>
      </c>
      <c r="B7" s="34" t="s">
        <v>108</v>
      </c>
      <c r="C7" s="17">
        <v>161898630</v>
      </c>
      <c r="D7" s="17">
        <f>C7</f>
        <v>161898630</v>
      </c>
      <c r="E7" s="18">
        <v>84187286</v>
      </c>
      <c r="F7" s="45">
        <f t="shared" si="0"/>
        <v>0.51999999011727271</v>
      </c>
      <c r="G7" s="17">
        <f>195358281+45393</f>
        <v>195403674</v>
      </c>
      <c r="H7" s="17">
        <v>101997142</v>
      </c>
      <c r="I7" s="9">
        <f t="shared" ref="I7:I41" si="1">E7/H7</f>
        <v>0.82538867608662991</v>
      </c>
    </row>
    <row r="8" spans="1:14" x14ac:dyDescent="0.2">
      <c r="A8" s="15" t="s">
        <v>45</v>
      </c>
      <c r="B8" s="19" t="s">
        <v>107</v>
      </c>
      <c r="C8" s="17">
        <v>125976110</v>
      </c>
      <c r="D8" s="17">
        <f>C8+1115300</f>
        <v>127091410</v>
      </c>
      <c r="E8" s="18">
        <v>65507578</v>
      </c>
      <c r="F8" s="45">
        <f t="shared" si="0"/>
        <v>0.51543670811426201</v>
      </c>
      <c r="G8" s="17">
        <v>106168520</v>
      </c>
      <c r="H8" s="17">
        <v>56867473</v>
      </c>
      <c r="I8" s="9">
        <f t="shared" si="1"/>
        <v>1.151934041451077</v>
      </c>
    </row>
    <row r="9" spans="1:14" x14ac:dyDescent="0.2">
      <c r="A9" s="15" t="s">
        <v>43</v>
      </c>
      <c r="B9" s="19" t="s">
        <v>106</v>
      </c>
      <c r="C9" s="17">
        <v>239714870</v>
      </c>
      <c r="D9" s="17">
        <f>C9+11470600</f>
        <v>251185470</v>
      </c>
      <c r="E9" s="18">
        <v>136925104</v>
      </c>
      <c r="F9" s="45">
        <f t="shared" si="0"/>
        <v>0.54511554350655711</v>
      </c>
      <c r="G9" s="17">
        <f>186270400+9016188</f>
        <v>195286588</v>
      </c>
      <c r="H9" s="17">
        <v>108527737</v>
      </c>
      <c r="I9" s="9">
        <f t="shared" si="1"/>
        <v>1.2616599938870927</v>
      </c>
    </row>
    <row r="10" spans="1:14" x14ac:dyDescent="0.2">
      <c r="A10" s="15" t="s">
        <v>41</v>
      </c>
      <c r="B10" s="19" t="s">
        <v>105</v>
      </c>
      <c r="C10" s="17">
        <v>52777165</v>
      </c>
      <c r="D10" s="17">
        <f>C10</f>
        <v>52777165</v>
      </c>
      <c r="E10" s="18">
        <v>26482748</v>
      </c>
      <c r="F10" s="45">
        <f t="shared" si="0"/>
        <v>0.50178420913665978</v>
      </c>
      <c r="G10" s="17">
        <v>57264785</v>
      </c>
      <c r="H10" s="17">
        <v>30036584</v>
      </c>
      <c r="I10" s="9">
        <f t="shared" si="1"/>
        <v>0.88168308353573099</v>
      </c>
    </row>
    <row r="11" spans="1:14" x14ac:dyDescent="0.2">
      <c r="A11" s="15" t="s">
        <v>39</v>
      </c>
      <c r="B11" s="19" t="s">
        <v>104</v>
      </c>
      <c r="C11" s="17">
        <v>10611335</v>
      </c>
      <c r="D11" s="17">
        <f>C11</f>
        <v>10611335</v>
      </c>
      <c r="E11" s="18">
        <v>5517895</v>
      </c>
      <c r="F11" s="45">
        <f t="shared" si="0"/>
        <v>0.5200000753910794</v>
      </c>
      <c r="G11" s="17">
        <v>10481100</v>
      </c>
      <c r="H11" s="17">
        <v>5915587</v>
      </c>
      <c r="I11" s="9">
        <f t="shared" si="1"/>
        <v>0.93277218304793763</v>
      </c>
    </row>
    <row r="12" spans="1:14" x14ac:dyDescent="0.2">
      <c r="A12" s="15" t="s">
        <v>37</v>
      </c>
      <c r="B12" s="19" t="s">
        <v>103</v>
      </c>
      <c r="C12" s="17">
        <f>3610011+37624000</f>
        <v>41234011</v>
      </c>
      <c r="D12" s="17">
        <f>C12</f>
        <v>41234011</v>
      </c>
      <c r="E12" s="18">
        <v>17288837</v>
      </c>
      <c r="F12" s="45">
        <f t="shared" si="0"/>
        <v>0.41928584148653403</v>
      </c>
      <c r="G12" s="17">
        <v>11901276</v>
      </c>
      <c r="H12" s="17">
        <v>11901276</v>
      </c>
      <c r="I12" s="9">
        <f t="shared" si="1"/>
        <v>1.4526876781951783</v>
      </c>
    </row>
    <row r="13" spans="1:14" x14ac:dyDescent="0.2">
      <c r="A13" s="15" t="s">
        <v>35</v>
      </c>
      <c r="B13" s="19" t="s">
        <v>102</v>
      </c>
      <c r="C13" s="17"/>
      <c r="D13" s="17">
        <v>0</v>
      </c>
      <c r="E13" s="16"/>
      <c r="F13" s="45"/>
      <c r="G13" s="17">
        <v>530781</v>
      </c>
      <c r="H13" s="17">
        <v>530781</v>
      </c>
      <c r="I13" s="9">
        <f t="shared" si="1"/>
        <v>0</v>
      </c>
    </row>
    <row r="14" spans="1:14" x14ac:dyDescent="0.2">
      <c r="A14" s="15" t="s">
        <v>33</v>
      </c>
      <c r="B14" s="14" t="s">
        <v>101</v>
      </c>
      <c r="C14" s="13">
        <f>SUM(C15:C16)</f>
        <v>16845700</v>
      </c>
      <c r="D14" s="13">
        <f>SUM(D15:D16)</f>
        <v>51179902</v>
      </c>
      <c r="E14" s="13">
        <f>SUM(E15:E16)</f>
        <v>38954588</v>
      </c>
      <c r="F14" s="45">
        <f>E14/D14</f>
        <v>0.76113057035552745</v>
      </c>
      <c r="G14" s="13">
        <f>SUM(G15:G16)</f>
        <v>71113649</v>
      </c>
      <c r="H14" s="13">
        <f>SUM(H15:H16)</f>
        <v>48890662</v>
      </c>
      <c r="I14" s="57">
        <f t="shared" si="1"/>
        <v>0.79676949352823245</v>
      </c>
    </row>
    <row r="15" spans="1:14" x14ac:dyDescent="0.2">
      <c r="A15" s="15" t="s">
        <v>31</v>
      </c>
      <c r="B15" s="19" t="s">
        <v>100</v>
      </c>
      <c r="C15" s="17"/>
      <c r="D15" s="17"/>
      <c r="E15" s="16"/>
      <c r="F15" s="45"/>
      <c r="G15" s="17"/>
      <c r="H15" s="17"/>
      <c r="I15" s="9"/>
    </row>
    <row r="16" spans="1:14" x14ac:dyDescent="0.2">
      <c r="A16" s="15" t="s">
        <v>29</v>
      </c>
      <c r="B16" s="19" t="s">
        <v>99</v>
      </c>
      <c r="C16" s="17">
        <f>'[1]2.melléklet.Önkormányzat.és int'!P44</f>
        <v>16845700</v>
      </c>
      <c r="D16" s="17">
        <f>'[1]2.melléklet.Önkormányzat.és int'!Q44</f>
        <v>51179902</v>
      </c>
      <c r="E16" s="18">
        <f>'[1]2.melléklet.Önkormányzat.és int'!R44</f>
        <v>38954588</v>
      </c>
      <c r="F16" s="45">
        <f>E16/D16</f>
        <v>0.76113057035552745</v>
      </c>
      <c r="G16" s="17">
        <v>71113649</v>
      </c>
      <c r="H16" s="17">
        <v>48890662</v>
      </c>
      <c r="I16" s="9">
        <f t="shared" si="1"/>
        <v>0.79676949352823245</v>
      </c>
    </row>
    <row r="17" spans="1:9" x14ac:dyDescent="0.2">
      <c r="A17" s="15" t="s">
        <v>27</v>
      </c>
      <c r="B17" s="19" t="s">
        <v>98</v>
      </c>
      <c r="C17" s="17"/>
      <c r="D17" s="17"/>
      <c r="E17" s="16"/>
      <c r="F17" s="45"/>
      <c r="G17" s="17"/>
      <c r="H17" s="17"/>
      <c r="I17" s="9"/>
    </row>
    <row r="18" spans="1:9" x14ac:dyDescent="0.2">
      <c r="A18" s="15" t="s">
        <v>25</v>
      </c>
      <c r="B18" s="14" t="s">
        <v>97</v>
      </c>
      <c r="C18" s="13">
        <f>SUM(C19:C20)</f>
        <v>30072300</v>
      </c>
      <c r="D18" s="13">
        <f>SUM(D19:D20)</f>
        <v>30072300</v>
      </c>
      <c r="E18" s="13">
        <f>SUM(E19:E20)</f>
        <v>26140585</v>
      </c>
      <c r="F18" s="45">
        <f>E18/D18</f>
        <v>0.86925792174193528</v>
      </c>
      <c r="G18" s="13">
        <f>SUM(G19:G20)</f>
        <v>0</v>
      </c>
      <c r="H18" s="13">
        <f>SUM(H19:H20)</f>
        <v>13904341</v>
      </c>
      <c r="I18" s="9">
        <f t="shared" si="1"/>
        <v>1.8800304883201584</v>
      </c>
    </row>
    <row r="19" spans="1:9" x14ac:dyDescent="0.2">
      <c r="A19" s="15" t="s">
        <v>23</v>
      </c>
      <c r="B19" s="19" t="s">
        <v>96</v>
      </c>
      <c r="C19" s="17">
        <f>'[1]2.melléklet.Önkormányzat.és int'!M44</f>
        <v>20000000</v>
      </c>
      <c r="D19" s="17">
        <f>'[1]2.melléklet.Önkormányzat.és int'!N44</f>
        <v>20000000</v>
      </c>
      <c r="E19" s="18">
        <f>'[1]2.melléklet.Önkormányzat.és int'!O44</f>
        <v>19999990</v>
      </c>
      <c r="F19" s="45">
        <f>E19/D19</f>
        <v>0.99999950000000004</v>
      </c>
      <c r="G19" s="17"/>
      <c r="H19" s="17">
        <v>13904341</v>
      </c>
      <c r="I19" s="9">
        <f t="shared" si="1"/>
        <v>1.4383989863309594</v>
      </c>
    </row>
    <row r="20" spans="1:9" x14ac:dyDescent="0.2">
      <c r="A20" s="15" t="s">
        <v>21</v>
      </c>
      <c r="B20" s="19" t="s">
        <v>95</v>
      </c>
      <c r="C20" s="17">
        <f>'[1]2.melléklet.Önkormányzat.és int'!V39</f>
        <v>10072300</v>
      </c>
      <c r="D20" s="17">
        <v>10072300</v>
      </c>
      <c r="E20" s="18">
        <f>'[1]2.melléklet.Önkormányzat.és int'!X44</f>
        <v>6140595</v>
      </c>
      <c r="F20" s="45">
        <f>E20/D20</f>
        <v>0.60965171807829388</v>
      </c>
      <c r="G20" s="17"/>
      <c r="H20" s="17"/>
      <c r="I20" s="9"/>
    </row>
    <row r="21" spans="1:9" x14ac:dyDescent="0.2">
      <c r="A21" s="15" t="s">
        <v>19</v>
      </c>
      <c r="B21" s="19" t="s">
        <v>94</v>
      </c>
      <c r="C21" s="17"/>
      <c r="D21" s="17"/>
      <c r="E21" s="16"/>
      <c r="F21" s="45"/>
      <c r="G21" s="17"/>
      <c r="H21" s="17"/>
      <c r="I21" s="9"/>
    </row>
    <row r="22" spans="1:9" x14ac:dyDescent="0.2">
      <c r="A22" s="15" t="s">
        <v>17</v>
      </c>
      <c r="B22" s="14" t="s">
        <v>93</v>
      </c>
      <c r="C22" s="13">
        <f>C23+C26+C27+C24+C25</f>
        <v>106835000</v>
      </c>
      <c r="D22" s="13">
        <f>D23+D26+D27+D24+D25</f>
        <v>106835000</v>
      </c>
      <c r="E22" s="13">
        <f>E23+E26+E27+E24+E25</f>
        <v>54729860</v>
      </c>
      <c r="F22" s="45">
        <f>E22/D22</f>
        <v>0.51228398932933961</v>
      </c>
      <c r="G22" s="13">
        <f>G23+G26+G27+G24+G25</f>
        <v>79500000</v>
      </c>
      <c r="H22" s="13">
        <f>H23+H26+H27+H24+H25</f>
        <v>39979013</v>
      </c>
      <c r="I22" s="57">
        <f t="shared" si="1"/>
        <v>1.3689647615862852</v>
      </c>
    </row>
    <row r="23" spans="1:9" x14ac:dyDescent="0.2">
      <c r="A23" s="15" t="s">
        <v>15</v>
      </c>
      <c r="B23" s="19" t="s">
        <v>92</v>
      </c>
      <c r="C23" s="17"/>
      <c r="D23" s="17"/>
      <c r="E23" s="16"/>
      <c r="F23" s="45"/>
      <c r="G23" s="17"/>
      <c r="H23" s="17"/>
      <c r="I23" s="9"/>
    </row>
    <row r="24" spans="1:9" x14ac:dyDescent="0.2">
      <c r="A24" s="15" t="s">
        <v>91</v>
      </c>
      <c r="B24" s="19" t="s">
        <v>90</v>
      </c>
      <c r="C24" s="17">
        <v>18200000</v>
      </c>
      <c r="D24" s="17">
        <f>C24</f>
        <v>18200000</v>
      </c>
      <c r="E24" s="18">
        <v>9647636</v>
      </c>
      <c r="F24" s="45">
        <f t="shared" ref="F24:F30" si="2">E24/D24</f>
        <v>0.53008989010989016</v>
      </c>
      <c r="G24" s="17">
        <v>16000000</v>
      </c>
      <c r="H24" s="17">
        <v>8069096</v>
      </c>
      <c r="I24" s="9">
        <f t="shared" si="1"/>
        <v>1.1956278621545711</v>
      </c>
    </row>
    <row r="25" spans="1:9" x14ac:dyDescent="0.2">
      <c r="A25" s="15" t="s">
        <v>89</v>
      </c>
      <c r="B25" s="19" t="s">
        <v>88</v>
      </c>
      <c r="C25" s="17">
        <v>86815000</v>
      </c>
      <c r="D25" s="17">
        <f>C25</f>
        <v>86815000</v>
      </c>
      <c r="E25" s="18">
        <v>43873042</v>
      </c>
      <c r="F25" s="45">
        <f t="shared" si="2"/>
        <v>0.50536246040430799</v>
      </c>
      <c r="G25" s="17">
        <v>63000000</v>
      </c>
      <c r="H25" s="17">
        <v>30462521</v>
      </c>
      <c r="I25" s="9">
        <f t="shared" si="1"/>
        <v>1.4402301766160457</v>
      </c>
    </row>
    <row r="26" spans="1:9" x14ac:dyDescent="0.2">
      <c r="A26" s="15" t="s">
        <v>87</v>
      </c>
      <c r="B26" s="19" t="s">
        <v>86</v>
      </c>
      <c r="C26" s="17">
        <v>220000</v>
      </c>
      <c r="D26" s="17">
        <f>C26</f>
        <v>220000</v>
      </c>
      <c r="E26" s="18">
        <v>124286</v>
      </c>
      <c r="F26" s="45">
        <f t="shared" si="2"/>
        <v>0.56493636363636368</v>
      </c>
      <c r="G26" s="17"/>
      <c r="H26" s="17"/>
      <c r="I26" s="9"/>
    </row>
    <row r="27" spans="1:9" x14ac:dyDescent="0.2">
      <c r="A27" s="15" t="s">
        <v>85</v>
      </c>
      <c r="B27" s="19" t="s">
        <v>84</v>
      </c>
      <c r="C27" s="17">
        <v>1600000</v>
      </c>
      <c r="D27" s="17">
        <f>C27</f>
        <v>1600000</v>
      </c>
      <c r="E27" s="18">
        <v>1084896</v>
      </c>
      <c r="F27" s="45">
        <f t="shared" si="2"/>
        <v>0.67806</v>
      </c>
      <c r="G27" s="17">
        <v>500000</v>
      </c>
      <c r="H27" s="17">
        <v>1447396</v>
      </c>
      <c r="I27" s="9">
        <f t="shared" si="1"/>
        <v>0.74955022675204297</v>
      </c>
    </row>
    <row r="28" spans="1:9" x14ac:dyDescent="0.2">
      <c r="A28" s="15" t="s">
        <v>83</v>
      </c>
      <c r="B28" s="14" t="s">
        <v>82</v>
      </c>
      <c r="C28" s="13">
        <f ca="1">'[1]2.melléklet.Önkormányzat.és int'!D39</f>
        <v>132633381</v>
      </c>
      <c r="D28" s="13">
        <f ca="1">'[1]2.melléklet.Önkormányzat.és int'!E39</f>
        <v>132633381</v>
      </c>
      <c r="E28" s="18">
        <f ca="1">'[1]2.melléklet.Önkormányzat.és int'!F44</f>
        <v>61170296</v>
      </c>
      <c r="F28" s="45">
        <f t="shared" ca="1" si="2"/>
        <v>0.46119834644040325</v>
      </c>
      <c r="G28" s="17">
        <v>104632913</v>
      </c>
      <c r="H28" s="17">
        <v>45473879</v>
      </c>
      <c r="I28" s="9">
        <f t="shared" ca="1" si="1"/>
        <v>1.3451743582288196</v>
      </c>
    </row>
    <row r="29" spans="1:9" x14ac:dyDescent="0.2">
      <c r="A29" s="15" t="s">
        <v>13</v>
      </c>
      <c r="B29" s="14" t="s">
        <v>81</v>
      </c>
      <c r="C29" s="13"/>
      <c r="D29" s="13">
        <f>'[1]2.melléklet.Önkormányzat.és int'!T44</f>
        <v>184343840</v>
      </c>
      <c r="E29" s="18">
        <f>'[1]2.melléklet.Önkormányzat.és int'!U44</f>
        <v>36913962</v>
      </c>
      <c r="F29" s="45">
        <f t="shared" si="2"/>
        <v>0.20024516143311324</v>
      </c>
      <c r="G29" s="13">
        <v>9590083</v>
      </c>
      <c r="H29" s="13">
        <v>5341719</v>
      </c>
      <c r="I29" s="9">
        <f t="shared" si="1"/>
        <v>6.9105024056862598</v>
      </c>
    </row>
    <row r="30" spans="1:9" x14ac:dyDescent="0.2">
      <c r="A30" s="15" t="s">
        <v>11</v>
      </c>
      <c r="B30" s="14" t="s">
        <v>80</v>
      </c>
      <c r="C30" s="13">
        <f>'[1]2.melléklet.Önkormányzat.és int'!AB44</f>
        <v>1750000</v>
      </c>
      <c r="D30" s="13">
        <f>'[1]2.melléklet.Önkormányzat.és int'!AC44</f>
        <v>1750000</v>
      </c>
      <c r="E30" s="18">
        <f>'[1]2.melléklet.Önkormányzat.és int'!AD44</f>
        <v>6431176</v>
      </c>
      <c r="F30" s="45">
        <f t="shared" si="2"/>
        <v>3.6749577142857142</v>
      </c>
      <c r="G30" s="13">
        <v>600000</v>
      </c>
      <c r="H30" s="13">
        <v>609860</v>
      </c>
      <c r="I30" s="9">
        <f t="shared" si="1"/>
        <v>10.545331715475683</v>
      </c>
    </row>
    <row r="31" spans="1:9" x14ac:dyDescent="0.2">
      <c r="A31" s="15" t="s">
        <v>9</v>
      </c>
      <c r="B31" s="14" t="s">
        <v>79</v>
      </c>
      <c r="C31" s="13"/>
      <c r="D31" s="13"/>
      <c r="E31" s="16"/>
      <c r="F31" s="45"/>
      <c r="G31" s="13">
        <f>'[2]2.melléklet.Önkormányzat.és int'!AD42</f>
        <v>0</v>
      </c>
      <c r="H31" s="13">
        <f>'[2]2.melléklet.Önkormányzat.és int'!AE42</f>
        <v>0</v>
      </c>
      <c r="I31" s="9"/>
    </row>
    <row r="32" spans="1:9" x14ac:dyDescent="0.2">
      <c r="A32" s="15" t="s">
        <v>7</v>
      </c>
      <c r="B32" s="14" t="s">
        <v>78</v>
      </c>
      <c r="C32" s="13">
        <f ca="1">C6+C14+C18+C22+C28+C29+C30+C31</f>
        <v>920348502</v>
      </c>
      <c r="D32" s="13">
        <f ca="1">D6+D14+D18+D22+D28+D29+D30+D31</f>
        <v>1151612444</v>
      </c>
      <c r="E32" s="13">
        <f ca="1">E6+E14+E18+E22+E28+E29+E30+E31</f>
        <v>560249915</v>
      </c>
      <c r="F32" s="45">
        <f ca="1">E32/D32</f>
        <v>0.48649171682622072</v>
      </c>
      <c r="G32" s="13">
        <v>842473369</v>
      </c>
      <c r="H32" s="13">
        <v>469976054</v>
      </c>
      <c r="I32" s="57">
        <f t="shared" ca="1" si="1"/>
        <v>1.1920818310458006</v>
      </c>
    </row>
    <row r="33" spans="1:9" x14ac:dyDescent="0.2">
      <c r="A33" s="15" t="s">
        <v>5</v>
      </c>
      <c r="B33" s="14" t="s">
        <v>77</v>
      </c>
      <c r="C33" s="13"/>
      <c r="D33" s="13"/>
      <c r="E33" s="16"/>
      <c r="F33" s="45"/>
      <c r="G33" s="13"/>
      <c r="H33" s="13"/>
      <c r="I33" s="9"/>
    </row>
    <row r="34" spans="1:9" x14ac:dyDescent="0.2">
      <c r="A34" s="15" t="s">
        <v>3</v>
      </c>
      <c r="B34" s="14" t="s">
        <v>76</v>
      </c>
      <c r="C34" s="13">
        <f ca="1">'[1]2.melléklet.Önkormányzat.és int'!AE39</f>
        <v>396748087</v>
      </c>
      <c r="D34" s="13">
        <f ca="1">'[1]2.melléklet.Önkormányzat.és int'!AF39</f>
        <v>396888687</v>
      </c>
      <c r="E34" s="18">
        <f>'[1]2.melléklet.Önkormányzat.és int'!AG44</f>
        <v>396888687</v>
      </c>
      <c r="F34" s="45">
        <f ca="1">E34/D34</f>
        <v>1</v>
      </c>
      <c r="G34" s="13">
        <v>225564982</v>
      </c>
      <c r="H34" s="13">
        <v>225564982</v>
      </c>
      <c r="I34" s="57">
        <f t="shared" si="1"/>
        <v>1.7595314817084506</v>
      </c>
    </row>
    <row r="35" spans="1:9" x14ac:dyDescent="0.2">
      <c r="A35" s="15" t="s">
        <v>1</v>
      </c>
      <c r="B35" s="14" t="s">
        <v>75</v>
      </c>
      <c r="C35" s="13">
        <f>C36</f>
        <v>0</v>
      </c>
      <c r="D35" s="13">
        <v>0</v>
      </c>
      <c r="E35" s="16"/>
      <c r="F35" s="45"/>
      <c r="G35" s="13">
        <f>'[2]2.melléklet.Önkormányzat.és int'!AJ42</f>
        <v>0</v>
      </c>
      <c r="H35" s="13">
        <f>'[2]2.melléklet.Önkormányzat.és int'!AK42</f>
        <v>0</v>
      </c>
      <c r="I35" s="9"/>
    </row>
    <row r="36" spans="1:9" x14ac:dyDescent="0.2">
      <c r="A36" s="15" t="s">
        <v>74</v>
      </c>
      <c r="B36" s="19" t="s">
        <v>73</v>
      </c>
      <c r="C36" s="17"/>
      <c r="D36" s="17">
        <f>'[1]2.melléklet.Önkormányzat.és int'!AI23</f>
        <v>2586637</v>
      </c>
      <c r="E36" s="18">
        <f>'[1]2.melléklet.Önkormányzat.és int'!AJ23</f>
        <v>2586637</v>
      </c>
      <c r="F36" s="45">
        <f>E36/D36</f>
        <v>1</v>
      </c>
      <c r="G36" s="13">
        <v>0</v>
      </c>
      <c r="H36" s="13">
        <v>0</v>
      </c>
      <c r="I36" s="9"/>
    </row>
    <row r="37" spans="1:9" x14ac:dyDescent="0.2">
      <c r="A37" s="15" t="s">
        <v>72</v>
      </c>
      <c r="B37" s="14" t="s">
        <v>71</v>
      </c>
      <c r="C37" s="13"/>
      <c r="D37" s="13"/>
      <c r="E37" s="16"/>
      <c r="F37" s="45"/>
      <c r="G37" s="17"/>
      <c r="H37" s="17"/>
      <c r="I37" s="9"/>
    </row>
    <row r="38" spans="1:9" x14ac:dyDescent="0.2">
      <c r="A38" s="15" t="s">
        <v>70</v>
      </c>
      <c r="B38" s="14" t="s">
        <v>69</v>
      </c>
      <c r="C38" s="13">
        <v>2000000</v>
      </c>
      <c r="D38" s="13">
        <f>'[1]2.melléklet.Önkormányzat.és int'!Z44</f>
        <v>2000000</v>
      </c>
      <c r="E38" s="18">
        <f>'[1]2.melléklet.Önkormányzat.és int'!AA44</f>
        <v>2000000</v>
      </c>
      <c r="F38" s="45">
        <f>E38/D38</f>
        <v>1</v>
      </c>
      <c r="G38" s="13"/>
      <c r="H38" s="13"/>
      <c r="I38" s="9"/>
    </row>
    <row r="39" spans="1:9" x14ac:dyDescent="0.2">
      <c r="A39" s="15" t="s">
        <v>68</v>
      </c>
      <c r="B39" s="14" t="s">
        <v>67</v>
      </c>
      <c r="C39" s="13"/>
      <c r="D39" s="13"/>
      <c r="E39" s="16"/>
      <c r="F39" s="45"/>
      <c r="G39" s="13"/>
      <c r="H39" s="13"/>
      <c r="I39" s="9"/>
    </row>
    <row r="40" spans="1:9" x14ac:dyDescent="0.2">
      <c r="A40" s="15" t="s">
        <v>66</v>
      </c>
      <c r="B40" s="14" t="s">
        <v>65</v>
      </c>
      <c r="C40" s="13">
        <f ca="1">C33+C34+C35+C37+C38+C39+C36</f>
        <v>398748087</v>
      </c>
      <c r="D40" s="13">
        <f ca="1">D33+D34+D35+D37+D38+D39+D36</f>
        <v>401475324</v>
      </c>
      <c r="E40" s="13">
        <f>E33+E34+E35+E37+E38+E39+E36</f>
        <v>401475324</v>
      </c>
      <c r="F40" s="45">
        <f ca="1">E40/D40</f>
        <v>1</v>
      </c>
      <c r="G40" s="13">
        <f>SUM(G34:G39)</f>
        <v>225564982</v>
      </c>
      <c r="H40" s="13">
        <f>SUM(H34:H39)</f>
        <v>225564982</v>
      </c>
      <c r="I40" s="57">
        <f t="shared" si="1"/>
        <v>1.7798654757501322</v>
      </c>
    </row>
    <row r="41" spans="1:9" ht="28.5" customHeight="1" thickBot="1" x14ac:dyDescent="0.25">
      <c r="A41" s="12" t="s">
        <v>64</v>
      </c>
      <c r="B41" s="33" t="s">
        <v>63</v>
      </c>
      <c r="C41" s="10">
        <f ca="1">C32+C40</f>
        <v>1319096589</v>
      </c>
      <c r="D41" s="10">
        <f ca="1">D32+D40</f>
        <v>1553087768</v>
      </c>
      <c r="E41" s="10">
        <f ca="1">E32+E40</f>
        <v>961725239</v>
      </c>
      <c r="F41" s="47">
        <f ca="1">E41/D41</f>
        <v>0.61923431425802078</v>
      </c>
      <c r="G41" s="10">
        <f t="shared" ref="G41:H41" si="3">G32+G40</f>
        <v>1068038351</v>
      </c>
      <c r="H41" s="10">
        <f t="shared" si="3"/>
        <v>695541036</v>
      </c>
      <c r="I41" s="58">
        <f t="shared" ca="1" si="1"/>
        <v>1.382700932400486</v>
      </c>
    </row>
    <row r="42" spans="1:9" x14ac:dyDescent="0.2">
      <c r="A42" s="32"/>
      <c r="B42" s="31"/>
      <c r="C42" s="30"/>
      <c r="D42" s="30"/>
      <c r="F42" s="29"/>
      <c r="G42" s="30"/>
      <c r="H42" s="30"/>
    </row>
    <row r="43" spans="1:9" x14ac:dyDescent="0.2">
      <c r="A43" s="8"/>
      <c r="B43" s="7"/>
      <c r="C43" s="2"/>
      <c r="D43" s="2"/>
    </row>
    <row r="44" spans="1:9" ht="13.5" thickBot="1" x14ac:dyDescent="0.25">
      <c r="A44" s="59" t="s">
        <v>62</v>
      </c>
      <c r="B44" s="59"/>
      <c r="C44" s="59"/>
      <c r="D44" s="2"/>
    </row>
    <row r="45" spans="1:9" x14ac:dyDescent="0.2">
      <c r="A45" s="28" t="s">
        <v>61</v>
      </c>
      <c r="B45" s="27" t="s">
        <v>60</v>
      </c>
      <c r="C45" s="26" t="s">
        <v>59</v>
      </c>
      <c r="D45" s="26" t="s">
        <v>58</v>
      </c>
      <c r="E45" s="25" t="s">
        <v>57</v>
      </c>
      <c r="F45" s="25" t="s">
        <v>56</v>
      </c>
      <c r="G45" s="25" t="s">
        <v>116</v>
      </c>
      <c r="H45" s="49" t="s">
        <v>117</v>
      </c>
      <c r="I45" s="24" t="s">
        <v>118</v>
      </c>
    </row>
    <row r="46" spans="1:9" ht="38.25" customHeight="1" x14ac:dyDescent="0.2">
      <c r="A46" s="23" t="s">
        <v>55</v>
      </c>
      <c r="B46" s="22" t="s">
        <v>54</v>
      </c>
      <c r="C46" s="21" t="s">
        <v>53</v>
      </c>
      <c r="D46" s="21" t="s">
        <v>52</v>
      </c>
      <c r="E46" s="20" t="s">
        <v>51</v>
      </c>
      <c r="F46" s="44" t="s">
        <v>50</v>
      </c>
      <c r="G46" s="21" t="s">
        <v>114</v>
      </c>
      <c r="H46" s="52" t="s">
        <v>115</v>
      </c>
      <c r="I46" s="56" t="s">
        <v>120</v>
      </c>
    </row>
    <row r="47" spans="1:9" x14ac:dyDescent="0.2">
      <c r="A47" s="15" t="s">
        <v>49</v>
      </c>
      <c r="B47" s="14" t="s">
        <v>48</v>
      </c>
      <c r="C47" s="13">
        <f>C48+C49+C50+C51+C52</f>
        <v>841119725</v>
      </c>
      <c r="D47" s="13">
        <f>D48+D49+D50+D51+D52+D53</f>
        <v>1037111497</v>
      </c>
      <c r="E47" s="13">
        <f>E48+E49+E50+E51+E52+E53</f>
        <v>457280276.83360004</v>
      </c>
      <c r="F47" s="46">
        <f t="shared" ref="F47:F53" si="4">E47/D47</f>
        <v>0.44091718022252341</v>
      </c>
      <c r="G47" s="50">
        <f>SUM(G48:G55)</f>
        <v>911624627</v>
      </c>
      <c r="H47" s="53">
        <f>SUM(H48:H55)</f>
        <v>372742222</v>
      </c>
      <c r="I47" s="57">
        <f>E47/H47</f>
        <v>1.2268003189442811</v>
      </c>
    </row>
    <row r="48" spans="1:9" x14ac:dyDescent="0.2">
      <c r="A48" s="15" t="s">
        <v>47</v>
      </c>
      <c r="B48" s="19" t="s">
        <v>46</v>
      </c>
      <c r="C48" s="17">
        <f>'[1]6.melléklet.Kiadások.Önk.'!D67</f>
        <v>430834713</v>
      </c>
      <c r="D48" s="17">
        <f>'[1]6.melléklet.Kiadások.Önk.'!E67</f>
        <v>473871708</v>
      </c>
      <c r="E48" s="18">
        <f>'[1]6.melléklet.Kiadások.Önk.'!F67</f>
        <v>233391331.87200001</v>
      </c>
      <c r="F48" s="45">
        <f t="shared" si="4"/>
        <v>0.49252008071349135</v>
      </c>
      <c r="G48" s="18">
        <v>427294506</v>
      </c>
      <c r="H48" s="54">
        <v>203629442</v>
      </c>
      <c r="I48" s="9">
        <f t="shared" ref="I48:I71" si="5">E48/H48</f>
        <v>1.146157105670407</v>
      </c>
    </row>
    <row r="49" spans="1:9" x14ac:dyDescent="0.2">
      <c r="A49" s="15" t="s">
        <v>45</v>
      </c>
      <c r="B49" s="19" t="s">
        <v>44</v>
      </c>
      <c r="C49" s="17">
        <f>'[1]6.melléklet.Kiadások.Önk.'!G67</f>
        <v>56758396</v>
      </c>
      <c r="D49" s="17">
        <f>'[1]6.melléklet.Kiadások.Önk.'!H67</f>
        <v>60383912</v>
      </c>
      <c r="E49" s="18">
        <f>'[1]6.melléklet.Kiadások.Önk.'!I67</f>
        <v>29790203.961599998</v>
      </c>
      <c r="F49" s="45">
        <f t="shared" si="4"/>
        <v>0.49334670402937786</v>
      </c>
      <c r="G49" s="18">
        <v>66361206</v>
      </c>
      <c r="H49" s="54">
        <v>29252365</v>
      </c>
      <c r="I49" s="9">
        <f t="shared" si="5"/>
        <v>1.0183861701985464</v>
      </c>
    </row>
    <row r="50" spans="1:9" x14ac:dyDescent="0.2">
      <c r="A50" s="15" t="s">
        <v>43</v>
      </c>
      <c r="B50" s="19" t="s">
        <v>42</v>
      </c>
      <c r="C50" s="17">
        <f>'[1]6.melléklet.Kiadások.Önk.'!J67</f>
        <v>283781140</v>
      </c>
      <c r="D50" s="17">
        <f>'[1]6.melléklet.Kiadások.Önk.'!K67</f>
        <v>320688998</v>
      </c>
      <c r="E50" s="18">
        <f>'[1]6.melléklet.Kiadások.Önk.'!L67</f>
        <v>151767109</v>
      </c>
      <c r="F50" s="45">
        <f t="shared" si="4"/>
        <v>0.47325324518928458</v>
      </c>
      <c r="G50" s="18">
        <v>259929482</v>
      </c>
      <c r="H50" s="54">
        <v>114362110</v>
      </c>
      <c r="I50" s="9">
        <f t="shared" si="5"/>
        <v>1.3270751038084205</v>
      </c>
    </row>
    <row r="51" spans="1:9" x14ac:dyDescent="0.2">
      <c r="A51" s="15" t="s">
        <v>41</v>
      </c>
      <c r="B51" s="19" t="s">
        <v>40</v>
      </c>
      <c r="C51" s="17">
        <f>'[1]6.melléklet.Kiadások.Önk.'!M67</f>
        <v>29231066</v>
      </c>
      <c r="D51" s="17">
        <f>'[1]6.melléklet.Kiadások.Önk.'!N67</f>
        <v>29231066</v>
      </c>
      <c r="E51" s="18">
        <f>'[1]6.melléklet.Kiadások.Önk.'!O67</f>
        <v>8695671</v>
      </c>
      <c r="F51" s="45">
        <f t="shared" si="4"/>
        <v>0.29748046136942113</v>
      </c>
      <c r="G51" s="18">
        <v>29774000</v>
      </c>
      <c r="H51" s="54">
        <v>6627860</v>
      </c>
      <c r="I51" s="9">
        <f t="shared" si="5"/>
        <v>1.3119877305797045</v>
      </c>
    </row>
    <row r="52" spans="1:9" x14ac:dyDescent="0.2">
      <c r="A52" s="15" t="s">
        <v>39</v>
      </c>
      <c r="B52" s="19" t="s">
        <v>38</v>
      </c>
      <c r="C52" s="17">
        <f>'[1]6.melléklet.Kiadások.Önk.'!P67+'[1]6.melléklet.Kiadások.Önk.'!S67</f>
        <v>40514410</v>
      </c>
      <c r="D52" s="17">
        <f>'[1]6.melléklet.Kiadások.Önk.'!Q67+'[1]6.melléklet.Kiadások.Önk.'!T67</f>
        <v>46695963</v>
      </c>
      <c r="E52" s="18">
        <f>'[1]6.melléklet.Kiadások.Önk.'!R67+'[1]6.melléklet.Kiadások.Önk.'!U67</f>
        <v>33635961</v>
      </c>
      <c r="F52" s="45">
        <f t="shared" si="4"/>
        <v>0.72031839240578466</v>
      </c>
      <c r="G52" s="18">
        <v>32735070</v>
      </c>
      <c r="H52" s="54">
        <v>18870445</v>
      </c>
      <c r="I52" s="9">
        <f t="shared" si="5"/>
        <v>1.7824678220359933</v>
      </c>
    </row>
    <row r="53" spans="1:9" x14ac:dyDescent="0.2">
      <c r="A53" s="15" t="s">
        <v>37</v>
      </c>
      <c r="B53" s="19" t="s">
        <v>36</v>
      </c>
      <c r="C53" s="17">
        <f>'[1]6.melléklet.Kiadások.Önk.'!AH67</f>
        <v>142901586</v>
      </c>
      <c r="D53" s="17">
        <f>'[1]6.melléklet.Kiadások.Önk.'!AI64</f>
        <v>106239850</v>
      </c>
      <c r="E53" s="16"/>
      <c r="F53" s="45">
        <f t="shared" si="4"/>
        <v>0</v>
      </c>
      <c r="G53" s="18">
        <v>95530363</v>
      </c>
      <c r="H53" s="54"/>
      <c r="I53" s="9"/>
    </row>
    <row r="54" spans="1:9" x14ac:dyDescent="0.2">
      <c r="A54" s="15" t="s">
        <v>35</v>
      </c>
      <c r="B54" s="19" t="s">
        <v>34</v>
      </c>
      <c r="C54" s="17"/>
      <c r="D54" s="17"/>
      <c r="E54" s="16"/>
      <c r="F54" s="45"/>
      <c r="G54" s="18"/>
      <c r="H54" s="54"/>
      <c r="I54" s="9"/>
    </row>
    <row r="55" spans="1:9" x14ac:dyDescent="0.2">
      <c r="A55" s="15" t="s">
        <v>33</v>
      </c>
      <c r="B55" s="19" t="s">
        <v>32</v>
      </c>
      <c r="C55" s="17"/>
      <c r="D55" s="17"/>
      <c r="E55" s="16"/>
      <c r="F55" s="45"/>
      <c r="G55" s="18"/>
      <c r="H55" s="54"/>
      <c r="I55" s="9"/>
    </row>
    <row r="56" spans="1:9" x14ac:dyDescent="0.2">
      <c r="A56" s="15" t="s">
        <v>31</v>
      </c>
      <c r="B56" s="14" t="s">
        <v>30</v>
      </c>
      <c r="C56" s="13">
        <f>C57+C59+C61+C63</f>
        <v>313342484</v>
      </c>
      <c r="D56" s="13">
        <f>D57+D59+D61+D63</f>
        <v>491656840</v>
      </c>
      <c r="E56" s="13">
        <f>E57+E59+E61+E63</f>
        <v>141271764</v>
      </c>
      <c r="F56" s="46">
        <f>E56/D56</f>
        <v>0.2873381442227062</v>
      </c>
      <c r="G56" s="50">
        <f>SUM(G57:G63)</f>
        <v>134192001</v>
      </c>
      <c r="H56" s="53">
        <f>SUM(H57:H63)</f>
        <v>9252092</v>
      </c>
      <c r="I56" s="57">
        <f t="shared" si="5"/>
        <v>15.269169826672714</v>
      </c>
    </row>
    <row r="57" spans="1:9" x14ac:dyDescent="0.2">
      <c r="A57" s="15" t="s">
        <v>29</v>
      </c>
      <c r="B57" s="19" t="s">
        <v>28</v>
      </c>
      <c r="C57" s="17">
        <f>'[1]6.melléklet.Kiadások.Önk.'!AB67</f>
        <v>222480465</v>
      </c>
      <c r="D57" s="17">
        <f>'[1]6.melléklet.Kiadások.Önk.'!AC67</f>
        <v>377145259</v>
      </c>
      <c r="E57" s="18">
        <f>'[1]6.melléklet.Kiadások.Önk.'!AD67</f>
        <v>92058187</v>
      </c>
      <c r="F57" s="45">
        <f>E57/D57</f>
        <v>0.24409212313603551</v>
      </c>
      <c r="G57" s="18">
        <v>120691001</v>
      </c>
      <c r="H57" s="54">
        <v>3229689</v>
      </c>
      <c r="I57" s="9">
        <f t="shared" si="5"/>
        <v>28.50373116420807</v>
      </c>
    </row>
    <row r="58" spans="1:9" x14ac:dyDescent="0.2">
      <c r="A58" s="15" t="s">
        <v>27</v>
      </c>
      <c r="B58" s="19" t="s">
        <v>26</v>
      </c>
      <c r="C58" s="17"/>
      <c r="D58" s="17"/>
      <c r="E58" s="16"/>
      <c r="F58" s="45"/>
      <c r="G58" s="18"/>
      <c r="H58" s="54"/>
      <c r="I58" s="9"/>
    </row>
    <row r="59" spans="1:9" x14ac:dyDescent="0.2">
      <c r="A59" s="15" t="s">
        <v>25</v>
      </c>
      <c r="B59" s="19" t="s">
        <v>24</v>
      </c>
      <c r="C59" s="17">
        <f>'[1]6.melléklet.Kiadások.Önk.'!AE67</f>
        <v>85862019</v>
      </c>
      <c r="D59" s="17">
        <f>'[1]6.melléklet.Kiadások.Önk.'!AF67</f>
        <v>109511581</v>
      </c>
      <c r="E59" s="18">
        <f>'[1]6.melléklet.Kiadások.Önk.'!AG67</f>
        <v>47613577</v>
      </c>
      <c r="F59" s="45">
        <f>E59/D59</f>
        <v>0.43478120364274531</v>
      </c>
      <c r="G59" s="18">
        <v>8501000</v>
      </c>
      <c r="H59" s="54">
        <v>6022403</v>
      </c>
      <c r="I59" s="9">
        <f t="shared" si="5"/>
        <v>7.9060761958308001</v>
      </c>
    </row>
    <row r="60" spans="1:9" x14ac:dyDescent="0.2">
      <c r="A60" s="15" t="s">
        <v>23</v>
      </c>
      <c r="B60" s="19" t="s">
        <v>22</v>
      </c>
      <c r="C60" s="17"/>
      <c r="D60" s="17"/>
      <c r="E60" s="16"/>
      <c r="F60" s="45"/>
      <c r="G60" s="18"/>
      <c r="H60" s="54"/>
      <c r="I60" s="9"/>
    </row>
    <row r="61" spans="1:9" x14ac:dyDescent="0.2">
      <c r="A61" s="15" t="s">
        <v>21</v>
      </c>
      <c r="B61" s="19" t="s">
        <v>20</v>
      </c>
      <c r="C61" s="17">
        <f>C62</f>
        <v>0</v>
      </c>
      <c r="D61" s="17">
        <f>D62</f>
        <v>0</v>
      </c>
      <c r="E61" s="16"/>
      <c r="F61" s="45"/>
      <c r="G61" s="18"/>
      <c r="H61" s="54"/>
      <c r="I61" s="9"/>
    </row>
    <row r="62" spans="1:9" x14ac:dyDescent="0.2">
      <c r="A62" s="15" t="s">
        <v>19</v>
      </c>
      <c r="B62" s="19" t="s">
        <v>18</v>
      </c>
      <c r="C62" s="17">
        <f>'[1]6.melléklet.Kiadások.Önk.'!AN67</f>
        <v>0</v>
      </c>
      <c r="D62" s="17">
        <f>'[1]6.melléklet.Kiadások.Önk.'!AO67</f>
        <v>0</v>
      </c>
      <c r="E62" s="16"/>
      <c r="F62" s="45"/>
      <c r="G62" s="18"/>
      <c r="H62" s="54"/>
      <c r="I62" s="9"/>
    </row>
    <row r="63" spans="1:9" x14ac:dyDescent="0.2">
      <c r="A63" s="15" t="s">
        <v>17</v>
      </c>
      <c r="B63" s="19" t="s">
        <v>16</v>
      </c>
      <c r="C63" s="17">
        <f>'[1]6.melléklet.Kiadások.Önk.'!V67</f>
        <v>5000000</v>
      </c>
      <c r="D63" s="17">
        <f>'[1]6.melléklet.Kiadások.Önk.'!W67</f>
        <v>5000000</v>
      </c>
      <c r="E63" s="18">
        <f>'[1]6.melléklet.Kiadások.Önk.'!X67</f>
        <v>1600000</v>
      </c>
      <c r="F63" s="45">
        <f>E63/D63</f>
        <v>0.32</v>
      </c>
      <c r="G63" s="18">
        <v>5000000</v>
      </c>
      <c r="H63" s="54"/>
      <c r="I63" s="9"/>
    </row>
    <row r="64" spans="1:9" x14ac:dyDescent="0.2">
      <c r="A64" s="15" t="s">
        <v>15</v>
      </c>
      <c r="B64" s="14" t="s">
        <v>14</v>
      </c>
      <c r="C64" s="13">
        <f>C47+C56</f>
        <v>1154462209</v>
      </c>
      <c r="D64" s="13">
        <f>D47+D56</f>
        <v>1528768337</v>
      </c>
      <c r="E64" s="13">
        <f>E47+E56</f>
        <v>598552040.83360004</v>
      </c>
      <c r="F64" s="46">
        <f>E64/D64</f>
        <v>0.39152566569253849</v>
      </c>
      <c r="G64" s="50">
        <f>G47+G56</f>
        <v>1045816628</v>
      </c>
      <c r="H64" s="53">
        <f>H47+H56</f>
        <v>381994314</v>
      </c>
      <c r="I64" s="57">
        <f t="shared" si="5"/>
        <v>1.5669134824703177</v>
      </c>
    </row>
    <row r="65" spans="1:9" x14ac:dyDescent="0.2">
      <c r="A65" s="15" t="s">
        <v>13</v>
      </c>
      <c r="B65" s="14" t="s">
        <v>12</v>
      </c>
      <c r="C65" s="13">
        <f>C66</f>
        <v>21732794</v>
      </c>
      <c r="D65" s="13">
        <f>D66</f>
        <v>24319431</v>
      </c>
      <c r="E65" s="13">
        <f>E66</f>
        <v>24319431</v>
      </c>
      <c r="F65" s="45">
        <f>E65/D65</f>
        <v>1</v>
      </c>
      <c r="G65" s="18">
        <f>SUM(G66:G69)</f>
        <v>22221723</v>
      </c>
      <c r="H65" s="54">
        <f>SUM(H66:H69)</f>
        <v>22221723</v>
      </c>
      <c r="I65" s="9">
        <f t="shared" si="5"/>
        <v>1.0943989806731009</v>
      </c>
    </row>
    <row r="66" spans="1:9" x14ac:dyDescent="0.2">
      <c r="A66" s="15" t="s">
        <v>11</v>
      </c>
      <c r="B66" s="19" t="s">
        <v>10</v>
      </c>
      <c r="C66" s="17">
        <f>'[1]6.melléklet.Kiadások.Önk.'!AK67</f>
        <v>21732794</v>
      </c>
      <c r="D66" s="17">
        <f>'[1]6.melléklet.Kiadások.Önk.'!AL67</f>
        <v>24319431</v>
      </c>
      <c r="E66" s="18">
        <f>'[1]6.melléklet.Kiadások.Önk.'!AM67</f>
        <v>24319431</v>
      </c>
      <c r="F66" s="45">
        <f>E66/D66</f>
        <v>1</v>
      </c>
      <c r="G66" s="18">
        <v>22221723</v>
      </c>
      <c r="H66" s="54">
        <v>22221723</v>
      </c>
      <c r="I66" s="9">
        <f t="shared" si="5"/>
        <v>1.0943989806731009</v>
      </c>
    </row>
    <row r="67" spans="1:9" x14ac:dyDescent="0.2">
      <c r="A67" s="15" t="s">
        <v>9</v>
      </c>
      <c r="B67" s="14" t="s">
        <v>8</v>
      </c>
      <c r="C67" s="13"/>
      <c r="D67" s="17"/>
      <c r="E67" s="16"/>
      <c r="F67" s="45"/>
      <c r="G67" s="18"/>
      <c r="H67" s="54"/>
      <c r="I67" s="9"/>
    </row>
    <row r="68" spans="1:9" x14ac:dyDescent="0.2">
      <c r="A68" s="15" t="s">
        <v>7</v>
      </c>
      <c r="B68" s="14" t="s">
        <v>6</v>
      </c>
      <c r="C68" s="13"/>
      <c r="D68" s="17"/>
      <c r="E68" s="16"/>
      <c r="F68" s="45"/>
      <c r="G68" s="18"/>
      <c r="H68" s="54"/>
      <c r="I68" s="9"/>
    </row>
    <row r="69" spans="1:9" x14ac:dyDescent="0.2">
      <c r="A69" s="15" t="s">
        <v>5</v>
      </c>
      <c r="B69" s="14" t="s">
        <v>4</v>
      </c>
      <c r="C69" s="13"/>
      <c r="D69" s="17"/>
      <c r="E69" s="16"/>
      <c r="F69" s="45"/>
      <c r="G69" s="18"/>
      <c r="H69" s="54"/>
      <c r="I69" s="9"/>
    </row>
    <row r="70" spans="1:9" x14ac:dyDescent="0.2">
      <c r="A70" s="15" t="s">
        <v>3</v>
      </c>
      <c r="B70" s="14" t="s">
        <v>2</v>
      </c>
      <c r="C70" s="13">
        <f>C65+C67+C68+C69</f>
        <v>21732794</v>
      </c>
      <c r="D70" s="13">
        <f>D65+D67+D68+D69</f>
        <v>24319431</v>
      </c>
      <c r="E70" s="13">
        <f>E65+E67+E68+E69</f>
        <v>24319431</v>
      </c>
      <c r="F70" s="46">
        <f>E70/D70</f>
        <v>1</v>
      </c>
      <c r="G70" s="50">
        <f>SUM(G65)</f>
        <v>22221723</v>
      </c>
      <c r="H70" s="53">
        <f>SUM(H65)</f>
        <v>22221723</v>
      </c>
      <c r="I70" s="9">
        <f t="shared" si="5"/>
        <v>1.0943989806731009</v>
      </c>
    </row>
    <row r="71" spans="1:9" ht="13.5" thickBot="1" x14ac:dyDescent="0.25">
      <c r="A71" s="12" t="s">
        <v>1</v>
      </c>
      <c r="B71" s="11" t="s">
        <v>0</v>
      </c>
      <c r="C71" s="10">
        <f>C64+C70+C53</f>
        <v>1319096589</v>
      </c>
      <c r="D71" s="10">
        <f>D64+D70</f>
        <v>1553087768</v>
      </c>
      <c r="E71" s="10">
        <f>E64+E70</f>
        <v>622871471.83360004</v>
      </c>
      <c r="F71" s="47">
        <f>E71/D71</f>
        <v>0.4010536201928287</v>
      </c>
      <c r="G71" s="51">
        <f>G64+G70</f>
        <v>1068038351</v>
      </c>
      <c r="H71" s="55">
        <f>H64+H70</f>
        <v>404216037</v>
      </c>
      <c r="I71" s="58">
        <f t="shared" si="5"/>
        <v>1.5409370604303858</v>
      </c>
    </row>
    <row r="72" spans="1:9" x14ac:dyDescent="0.2">
      <c r="A72" s="8"/>
      <c r="B72" s="7"/>
      <c r="C72" s="2"/>
      <c r="D72" s="2"/>
    </row>
    <row r="73" spans="1:9" x14ac:dyDescent="0.2">
      <c r="A73" s="60"/>
      <c r="B73" s="60"/>
      <c r="C73" s="60"/>
      <c r="D73" s="6"/>
    </row>
    <row r="74" spans="1:9" x14ac:dyDescent="0.2">
      <c r="A74" s="5"/>
      <c r="B74" s="4"/>
      <c r="C74" s="3"/>
      <c r="D74" s="2"/>
    </row>
  </sheetData>
  <mergeCells count="4">
    <mergeCell ref="A44:C44"/>
    <mergeCell ref="A73:C73"/>
    <mergeCell ref="A2:D2"/>
    <mergeCell ref="B1:D1"/>
  </mergeCells>
  <pageMargins left="0.70866141732283472" right="0.70866141732283472" top="0.74803149606299213" bottom="0.15748031496062992" header="0.31496062992125984" footer="0"/>
  <pageSetup paperSize="9" scale="8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1.melléklet.Önkormányzat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Schuller</dc:creator>
  <cp:lastModifiedBy>Schuller</cp:lastModifiedBy>
  <cp:lastPrinted>2022-08-30T09:07:42Z</cp:lastPrinted>
  <dcterms:created xsi:type="dcterms:W3CDTF">2022-08-30T05:43:00Z</dcterms:created>
  <dcterms:modified xsi:type="dcterms:W3CDTF">2022-08-30T10:04:17Z</dcterms:modified>
</cp:coreProperties>
</file>